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Carbon Dioxide Emissions" sheetId="2" r:id="rId2"/>
    <sheet name="Lighting Electricity Savings 1" sheetId="3" r:id="rId3"/>
    <sheet name="Lighting by Sector (g)" sheetId="4" r:id="rId4"/>
    <sheet name="Lighting Electricity Savings 2" sheetId="5" r:id="rId5"/>
    <sheet name="Plan B Efficiency 2020" sheetId="6" r:id="rId6"/>
    <sheet name="Plan B Efficiency 2020 (g)" sheetId="7" r:id="rId7"/>
    <sheet name="Bike Car" sheetId="8" r:id="rId8"/>
    <sheet name="Bike Car (g)" sheetId="9" r:id="rId9"/>
    <sheet name="Trips by Bike" sheetId="10" r:id="rId10"/>
    <sheet name="U.S. Sales" sheetId="11" r:id="rId11"/>
    <sheet name="U.S. Sales (g)" sheetId="12" r:id="rId12"/>
    <sheet name="Japan Auto" sheetId="13" r:id="rId13"/>
    <sheet name="Japan Auto (g)" sheetId="14" r:id="rId14"/>
    <sheet name="Scrappage" sheetId="15" r:id="rId15"/>
    <sheet name="U.S. Fleet" sheetId="16" r:id="rId16"/>
    <sheet name="World Fleet" sheetId="17" r:id="rId17"/>
    <sheet name="Gasoline" sheetId="18" r:id="rId18"/>
    <sheet name="High Speed Rail"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'Carbon Dioxide Emissions'!$A$1:$F$32</definedName>
    <definedName name="_xlnm.Print_Area" localSheetId="0">'INDEX'!$A$1:$A$24</definedName>
    <definedName name="_xlnm.Print_Area" localSheetId="2">'Lighting Electricity Savings 1'!$A$1:$H$39</definedName>
    <definedName name="_xlnm.Print_Area" localSheetId="4">'Lighting Electricity Savings 2'!$A$1:$B$75</definedName>
    <definedName name="_xlnm.Print_Area" localSheetId="14">'Scrappage'!$A$1:$E$21</definedName>
    <definedName name="_xlnm.Print_Area" localSheetId="15">'U.S. Fleet'!$A$1:$D$19</definedName>
    <definedName name="_xlnm.Print_Area" localSheetId="10">'U.S. Sales'!$A$1:$D$68</definedName>
    <definedName name="T">#REF!</definedName>
  </definedNames>
  <calcPr fullCalcOnLoad="1"/>
</workbook>
</file>

<file path=xl/sharedStrings.xml><?xml version="1.0" encoding="utf-8"?>
<sst xmlns="http://schemas.openxmlformats.org/spreadsheetml/2006/main" count="258" uniqueCount="193">
  <si>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</si>
  <si>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</si>
  <si>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</si>
  <si>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</si>
  <si>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</si>
  <si>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</si>
  <si>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</si>
  <si>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</si>
  <si>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</si>
  <si>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</si>
  <si>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</si>
  <si>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</si>
  <si>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</si>
  <si>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</si>
  <si>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</si>
  <si>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</si>
  <si>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</si>
  <si>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</si>
  <si>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</si>
  <si>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</si>
  <si>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</si>
  <si>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</si>
  <si>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</si>
  <si>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</si>
  <si>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</si>
  <si>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</si>
  <si>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</si>
  <si>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</si>
  <si>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</si>
  <si>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</si>
  <si>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</si>
  <si>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</si>
  <si>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</si>
  <si>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</si>
  <si>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</si>
  <si>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</si>
  <si>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</si>
  <si>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</si>
  <si>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</si>
  <si>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</si>
  <si>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</si>
  <si>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</si>
  <si>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</si>
  <si>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</si>
  <si>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</si>
  <si>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</si>
  <si>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</si>
  <si>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</si>
  <si>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</si>
  <si>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</si>
  <si>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</si>
  <si>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</si>
  <si>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</si>
  <si>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</si>
  <si>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</si>
  <si>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</si>
  <si>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</si>
  <si>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</si>
  <si>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</si>
  <si>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</si>
  <si>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</si>
  <si>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</si>
  <si>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</si>
  <si>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</si>
  <si>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</si>
  <si>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</si>
  <si>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</si>
  <si>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</si>
  <si>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Year</t>
  </si>
  <si>
    <t>Coal</t>
  </si>
  <si>
    <t>Oil</t>
  </si>
  <si>
    <t>Gas</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</si>
  <si>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</si>
  <si>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</si>
  <si>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</si>
  <si>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</si>
  <si>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</si>
  <si>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</si>
  <si>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</si>
  <si>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</si>
  <si>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</si>
  <si>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</si>
  <si>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</si>
  <si>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</si>
  <si>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</si>
  <si>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</si>
  <si>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</si>
  <si>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</si>
  <si>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</si>
  <si>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</si>
  <si>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</si>
  <si>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</si>
  <si>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</si>
  <si>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</si>
  <si>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</si>
  <si>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</si>
  <si>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U.S. Vehicle Sales, 1931- 2009</t>
  </si>
  <si>
    <t xml:space="preserve">World Bicycle and Passenger Car Production, 1950-2007 </t>
  </si>
  <si>
    <t>Bicycle Trips as Share of Total Trips in Select Countries, 1974-2009</t>
  </si>
  <si>
    <t>World Carbon Dioxide Emissions from Fossil Fuel Combustion in 2006 and 2008, with IEA Projection for 2020</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</si>
  <si>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</si>
  <si>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</si>
  <si>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</si>
  <si>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</si>
  <si>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</si>
  <si>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</si>
  <si>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</si>
  <si>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</si>
  <si>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</si>
  <si>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</si>
  <si>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</si>
  <si>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</si>
  <si>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</si>
  <si>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</si>
  <si>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</si>
  <si>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</si>
  <si>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</si>
  <si>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</si>
  <si>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</si>
  <si>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</si>
  <si>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</si>
  <si>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</si>
  <si>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</si>
  <si>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</si>
  <si>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</si>
  <si>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</si>
  <si>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</si>
  <si>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</si>
  <si>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</si>
  <si>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</si>
  <si>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</si>
  <si>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</si>
  <si>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</si>
  <si>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</si>
  <si>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</si>
  <si>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</si>
  <si>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</si>
  <si>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</si>
  <si>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</si>
  <si>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</si>
  <si>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r>
      <t>CO</t>
    </r>
    <r>
      <rPr>
        <vertAlign val="subscript"/>
        <sz val="10"/>
        <rFont val="Arial"/>
        <family val="2"/>
      </rPr>
      <t>2</t>
    </r>
    <r>
      <rPr>
        <sz val="10"/>
        <rFont val="Arial"/>
        <family val="2"/>
      </rPr>
      <t xml:space="preserve"> Emissions, 2008 </t>
    </r>
  </si>
  <si>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</si>
  <si>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</si>
  <si>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</si>
  <si>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</si>
  <si>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</si>
  <si>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</si>
  <si>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</si>
  <si>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</si>
  <si>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</si>
  <si>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</si>
  <si>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</si>
  <si>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</si>
  <si>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</si>
  <si>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</si>
  <si>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</si>
  <si>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</si>
  <si>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</si>
  <si>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</si>
  <si>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</si>
  <si>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</si>
  <si>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</si>
  <si>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</si>
  <si>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</si>
  <si>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</si>
  <si>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</si>
  <si>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</si>
  <si>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</si>
  <si>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</si>
  <si>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</si>
  <si>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</si>
  <si>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</si>
  <si>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</si>
  <si>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</si>
  <si>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</si>
  <si>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</si>
  <si>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</si>
  <si>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</si>
  <si>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</si>
  <si>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</si>
  <si>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</si>
  <si>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</si>
  <si>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t>Denmark</t>
  </si>
  <si>
    <t>World on the Edge - Supporting Data for Chapter 8</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</si>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</sst>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6">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sz val="8"/>
      <color indexed="8"/>
      <name val="Arial"/>
      <family val="0"/>
    </font>
    <font>
      <sz val="14"/>
      <color indexed="8"/>
      <name val="Arial"/>
      <family val="0"/>
    </font>
    <font>
      <i/>
      <sz val="10"/>
      <color indexed="8"/>
      <name val="Arial"/>
      <family val="0"/>
    </font>
    <font>
      <b/>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
      <sz val="11.5"/>
      <color indexed="8"/>
      <name val="Arial"/>
      <family val="0"/>
    </font>
    <font>
      <sz val="10"/>
      <color indexed="9"/>
      <name val="Arial"/>
      <family val="0"/>
    </font>
    <font>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3"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218">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164" fontId="2" fillId="0" borderId="0"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Border="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0" fillId="0" borderId="11" xfId="0" applyBorder="1" applyAlignment="1">
      <alignment horizontal="left" indent="2"/>
    </xf>
    <xf numFmtId="0" fontId="0" fillId="0" borderId="0" xfId="0" applyAlignment="1">
      <alignment horizontal="left" indent="2"/>
    </xf>
    <xf numFmtId="0" fontId="2" fillId="0" borderId="11" xfId="0" applyFont="1" applyBorder="1" applyAlignment="1">
      <alignment/>
    </xf>
    <xf numFmtId="0" fontId="0" fillId="0" borderId="0" xfId="0" applyBorder="1" applyAlignment="1">
      <alignment horizontal="left" indent="2"/>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165" fontId="0" fillId="0" borderId="0" xfId="0" applyNumberFormat="1" applyFont="1" applyBorder="1" applyAlignment="1">
      <alignment/>
    </xf>
    <xf numFmtId="3" fontId="4" fillId="0" borderId="0" xfId="0" applyNumberFormat="1" applyFont="1" applyFill="1" applyAlignment="1">
      <alignment/>
    </xf>
    <xf numFmtId="165" fontId="0" fillId="0" borderId="11"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12" xfId="0" applyBorder="1" applyAlignment="1">
      <alignment horizontal="right" wrapText="1"/>
    </xf>
    <xf numFmtId="0" fontId="0" fillId="0" borderId="11" xfId="0" applyFill="1" applyBorder="1" applyAlignment="1">
      <alignment horizontal="right" wrapText="1"/>
    </xf>
    <xf numFmtId="165"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4" fillId="0" borderId="0" xfId="0" applyFont="1" applyAlignment="1">
      <alignment horizontal="left" indent="6"/>
    </xf>
    <xf numFmtId="165" fontId="4" fillId="0" borderId="0" xfId="0" applyNumberFormat="1" applyFont="1" applyBorder="1" applyAlignment="1">
      <alignment/>
    </xf>
    <xf numFmtId="165" fontId="4" fillId="0" borderId="13" xfId="0" applyNumberFormat="1" applyFont="1" applyBorder="1" applyAlignment="1">
      <alignment/>
    </xf>
    <xf numFmtId="3" fontId="4" fillId="0" borderId="0" xfId="0" applyNumberFormat="1" applyFont="1" applyAlignment="1">
      <alignment/>
    </xf>
    <xf numFmtId="0" fontId="4" fillId="0" borderId="0" xfId="0" applyFont="1" applyAlignment="1">
      <alignment/>
    </xf>
    <xf numFmtId="0" fontId="28" fillId="0" borderId="0" xfId="0" applyFont="1" applyAlignment="1">
      <alignment/>
    </xf>
    <xf numFmtId="0" fontId="0" fillId="0" borderId="0" xfId="0" applyFont="1" applyBorder="1" applyAlignment="1">
      <alignment horizontal="left" indent="4"/>
    </xf>
    <xf numFmtId="0" fontId="0" fillId="0" borderId="11" xfId="0" applyFont="1" applyBorder="1" applyAlignment="1">
      <alignment horizontal="left" indent="2"/>
    </xf>
    <xf numFmtId="0" fontId="0" fillId="0" borderId="0" xfId="0" applyFont="1" applyBorder="1" applyAlignment="1">
      <alignment horizontal="left" indent="2"/>
    </xf>
    <xf numFmtId="165" fontId="0" fillId="0" borderId="14"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0" fillId="0" borderId="0" xfId="0" applyFont="1" applyFill="1" applyAlignment="1">
      <alignment horizontal="left" vertical="top"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30" fillId="0" borderId="0" xfId="0" applyFont="1" applyAlignment="1">
      <alignment horizontal="left" wrapText="1"/>
    </xf>
    <xf numFmtId="0" fontId="5" fillId="0" borderId="0" xfId="55" applyFont="1" applyAlignment="1" applyProtection="1">
      <alignment/>
      <protection/>
    </xf>
    <xf numFmtId="0" fontId="5" fillId="0" borderId="0" xfId="55" applyFont="1" applyAlignment="1" applyProtection="1">
      <alignment wrapText="1"/>
      <protection/>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1" fontId="0" fillId="0" borderId="0" xfId="0" applyNumberFormat="1" applyFill="1" applyAlignment="1">
      <alignmen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11" xfId="0" applyFont="1" applyFill="1" applyBorder="1" applyAlignment="1">
      <alignment horizontal="right" wrapText="1"/>
    </xf>
    <xf numFmtId="3" fontId="4" fillId="0" borderId="0" xfId="0" applyNumberFormat="1" applyFont="1" applyFill="1" applyAlignment="1">
      <alignment horizontal="right"/>
    </xf>
    <xf numFmtId="3" fontId="0" fillId="0" borderId="0" xfId="0" applyNumberFormat="1" applyFont="1" applyFill="1" applyAlignment="1">
      <alignment horizontal="right"/>
    </xf>
    <xf numFmtId="3" fontId="0" fillId="0" borderId="11"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0" fontId="5" fillId="0" borderId="0" xfId="55" applyAlignment="1" applyProtection="1">
      <alignment/>
      <protection/>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0" fontId="2" fillId="0" borderId="0" xfId="0" applyFont="1" applyAlignment="1">
      <alignment wrapText="1"/>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4"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5" xfId="0"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xf numFmtId="1" fontId="0" fillId="0" borderId="15"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186" fontId="0" fillId="0" borderId="0" xfId="0" applyNumberFormat="1" applyAlignment="1">
      <alignment horizontal="center"/>
    </xf>
    <xf numFmtId="0" fontId="0" fillId="0" borderId="0" xfId="0" applyAlignment="1">
      <alignment vertical="top" wrapText="1"/>
    </xf>
    <xf numFmtId="0" fontId="0"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0" xfId="0" applyNumberFormat="1" applyAlignment="1">
      <alignment horizontal="left" vertical="top" wrapText="1"/>
    </xf>
    <xf numFmtId="2" fontId="0" fillId="0" borderId="15"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218" fontId="0" fillId="0" borderId="0" xfId="0" applyNumberFormat="1" applyFont="1" applyFill="1" applyBorder="1" applyAlignment="1">
      <alignment horizontal="lef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Electricity Consumption for Lighting 
by Sector, 2005</a:t>
            </a:r>
          </a:p>
        </c:rich>
      </c:tx>
      <c:layout>
        <c:manualLayout>
          <c:xMode val="factor"/>
          <c:yMode val="factor"/>
          <c:x val="-0.00325"/>
          <c:y val="0.0425"/>
        </c:manualLayout>
      </c:layout>
      <c:spPr>
        <a:noFill/>
        <a:ln>
          <a:noFill/>
        </a:ln>
      </c:spPr>
    </c:title>
    <c:plotArea>
      <c:layout>
        <c:manualLayout>
          <c:xMode val="edge"/>
          <c:yMode val="edge"/>
          <c:x val="0.278"/>
          <c:y val="0.31125"/>
          <c:w val="0.44475"/>
          <c:h val="0.526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33CCCC"/>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Outdoor
8%</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63940863"/>
        <c:axId val="38596856"/>
      </c:areaChart>
      <c:catAx>
        <c:axId val="639408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596856"/>
        <c:crosses val="autoZero"/>
        <c:auto val="1"/>
        <c:lblOffset val="100"/>
        <c:tickLblSkip val="1"/>
        <c:noMultiLvlLbl val="0"/>
      </c:catAx>
      <c:valAx>
        <c:axId val="38596856"/>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940863"/>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11827385"/>
        <c:axId val="39337602"/>
      </c:scatterChart>
      <c:valAx>
        <c:axId val="11827385"/>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337602"/>
        <c:crosses val="autoZero"/>
        <c:crossBetween val="midCat"/>
        <c:dispUnits/>
      </c:valAx>
      <c:valAx>
        <c:axId val="39337602"/>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82738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18494099"/>
        <c:axId val="32229164"/>
      </c:scatterChart>
      <c:valAx>
        <c:axId val="18494099"/>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229164"/>
        <c:crosses val="autoZero"/>
        <c:crossBetween val="midCat"/>
        <c:dispUnits/>
      </c:valAx>
      <c:valAx>
        <c:axId val="32229164"/>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4940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21627021"/>
        <c:axId val="60425462"/>
      </c:scatterChart>
      <c:valAx>
        <c:axId val="21627021"/>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425462"/>
        <c:crosses val="autoZero"/>
        <c:crossBetween val="midCat"/>
        <c:dispUnits/>
        <c:majorUnit val="5"/>
      </c:valAx>
      <c:valAx>
        <c:axId val="60425462"/>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62702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 Box 1"/>
        <cdr:cNvSpPr txBox="1">
          <a:spLocks noChangeArrowheads="1"/>
        </cdr:cNvSpPr>
      </cdr:nvSpPr>
      <cdr:spPr>
        <a:xfrm>
          <a:off x="2171700" y="4667250"/>
          <a:ext cx="1524000" cy="228600"/>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 Box 2"/>
        <cdr:cNvSpPr txBox="1">
          <a:spLocks noChangeArrowheads="1"/>
        </cdr:cNvSpPr>
      </cdr:nvSpPr>
      <cdr:spPr>
        <a:xfrm>
          <a:off x="1771650" y="4381500"/>
          <a:ext cx="2343150" cy="285750"/>
        </a:xfrm>
        <a:prstGeom prst="rect">
          <a:avLst/>
        </a:prstGeom>
        <a:noFill/>
        <a:ln w="1" cmpd="sng">
          <a:noFill/>
        </a:ln>
      </cdr:spPr>
      <c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Total: 3,418 Terawatt-hours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0.33825</cdr:y>
    </cdr:from>
    <cdr:to>
      <cdr:x>0.9985</cdr:x>
      <cdr:y>0.87975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0.49425</cdr:x>
      <cdr:y>0.8005</cdr:y>
    </cdr:from>
    <cdr:to>
      <cdr:x>0.9575</cdr:x>
      <cdr:y>0.8705</cdr:y>
    </cdr:to>
    <cdr:sp>
      <cdr:nvSpPr>
        <cdr:cNvPr id="2" name="Text Box 2"/>
        <cdr:cNvSpPr txBox="1">
          <a:spLocks noChangeArrowheads="1"/>
        </cdr:cNvSpPr>
      </cdr:nvSpPr>
      <cdr:spPr>
        <a:xfrm>
          <a:off x="2924175" y="4010025"/>
          <a:ext cx="2752725"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4"/>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183</v>
      </c>
    </row>
    <row r="2" ht="12.75">
      <c r="A2" s="1"/>
    </row>
    <row r="3" spans="1:2" ht="12.75" customHeight="1">
      <c r="A3" s="140" t="s">
        <v>99</v>
      </c>
      <c r="B3" s="99"/>
    </row>
    <row r="4" spans="1:2" ht="12.75">
      <c r="A4" s="100" t="s">
        <v>0</v>
      </c>
      <c r="B4" s="99"/>
    </row>
    <row r="5" spans="1:2" ht="12.75" customHeight="1">
      <c r="A5" s="101" t="s">
        <v>1</v>
      </c>
      <c r="B5" s="99"/>
    </row>
    <row r="6" spans="1:2" ht="12.75" customHeight="1">
      <c r="A6" s="102" t="s">
        <v>73</v>
      </c>
      <c r="B6" s="99"/>
    </row>
    <row r="7" spans="1:2" ht="12.75" customHeight="1">
      <c r="A7" s="103" t="s">
        <v>74</v>
      </c>
      <c r="B7" s="99"/>
    </row>
    <row r="8" spans="1:2" ht="12.75">
      <c r="A8" s="185" t="s">
        <v>97</v>
      </c>
      <c r="B8" s="99"/>
    </row>
    <row r="9" spans="1:2" ht="12.75">
      <c r="A9" s="87" t="s">
        <v>141</v>
      </c>
      <c r="B9" s="99"/>
    </row>
    <row r="10" ht="12.75">
      <c r="A10" s="154" t="s">
        <v>98</v>
      </c>
    </row>
    <row r="11" spans="1:2" ht="12.75">
      <c r="A11" s="89" t="s">
        <v>96</v>
      </c>
      <c r="B11" s="99"/>
    </row>
    <row r="12" spans="1:2" ht="12.75">
      <c r="A12" s="134" t="s">
        <v>142</v>
      </c>
      <c r="B12" s="99"/>
    </row>
    <row r="13" spans="1:2" ht="12.75">
      <c r="A13" s="104" t="s">
        <v>49</v>
      </c>
      <c r="B13" s="99"/>
    </row>
    <row r="14" spans="1:2" ht="12.75">
      <c r="A14" s="87" t="s">
        <v>50</v>
      </c>
      <c r="B14" s="99"/>
    </row>
    <row r="15" spans="1:2" ht="12.75">
      <c r="A15" s="147" t="s">
        <v>158</v>
      </c>
      <c r="B15" s="99"/>
    </row>
    <row r="16" spans="1:2" ht="12.75">
      <c r="A16" s="147" t="s">
        <v>175</v>
      </c>
      <c r="B16" s="99"/>
    </row>
    <row r="17" spans="1:2" ht="12.75">
      <c r="A17" s="147" t="s">
        <v>176</v>
      </c>
      <c r="B17" s="99"/>
    </row>
    <row r="18" spans="1:2" ht="12.75">
      <c r="A18" s="89" t="s">
        <v>144</v>
      </c>
      <c r="B18" s="99"/>
    </row>
    <row r="19" ht="12.75">
      <c r="A19" s="88" t="s">
        <v>167</v>
      </c>
    </row>
    <row r="20" ht="12.75">
      <c r="A20" s="26"/>
    </row>
    <row r="21" ht="12.75">
      <c r="A21" s="26" t="s">
        <v>2</v>
      </c>
    </row>
    <row r="22" ht="12.75">
      <c r="A22" s="88" t="s">
        <v>159</v>
      </c>
    </row>
    <row r="23" ht="12.75">
      <c r="A23" s="26"/>
    </row>
    <row r="24" ht="38.25">
      <c r="A24" s="37" t="s">
        <v>56</v>
      </c>
    </row>
  </sheetData>
  <sheetProtection/>
  <hyperlinks>
    <hyperlink ref="A5" location="'Lighting Electricity Savings 2'!A1" display="Potential Worldwide Electricity Savings by Switching to More-Efficient Lighting and Implementing System Control Technologies, 2005"/>
    <hyperlink ref="A3" location="'Carbon Dioxide Emissions'!A1" display="World Carbon Dioxide Emissions from Fossil Fuel Combustion in 2006 and 2008, with IEA Projection for 2020"/>
    <hyperlink ref="A4" location="'Lighting Electricity Savings 1'!A1" display="World Electricity Consumption for Lighting by Sector and Potential Electricity Savings, 2005"/>
    <hyperlink ref="A6" location="'Plan B Efficiency 2020'!A1" display="Energy Savings from Plan B Efficiency Improvements, 2020"/>
    <hyperlink ref="A8" location="'Bike Car'!A1" display="World Bicycle and Passenger Car Production, 1950-2007 "/>
    <hyperlink ref="A13" location="'Japan Auto'!A1" display="Passenger Car and Total Vehicle Sales in Japan, 1955-2009"/>
    <hyperlink ref="A11" location="'U.S. Sales'!A1" display="U.S. Vehicle Sales, 1931- 2009"/>
    <hyperlink ref="A22" r:id="rId1" display="http://www.earth-policy.org/books/wote/wote_data"/>
    <hyperlink ref="A16" location="'U.S. Fleet'!A1" display="Vehicles in Operation in the United States and World, 2005-2009"/>
    <hyperlink ref="A15" location="'Scrappage- Ward''s'!A1" display="U.S. Vehicle Scrappage and Registrations, 1991-2009"/>
    <hyperlink ref="A18" location="Gasoline!A1" display="Motor Gasoline Consumption, 2007"/>
    <hyperlink ref="A10" location="'Trips by Bike'!A1" display="Bicycle Trips as Share of Total Trips in Select Countries, 1974-2009"/>
    <hyperlink ref="A17" location="'U.S. Fleet'!A1" display="Vehicles in Operation in the United States and World, 2005-2009"/>
    <hyperlink ref="A19" location="'High Speed Rail'!A1" display="Miles of High Speed Rail in Various Countries and the World, 201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158</v>
      </c>
    </row>
    <row r="3" spans="1:5" ht="12.75">
      <c r="A3" s="115" t="s">
        <v>68</v>
      </c>
      <c r="B3" s="116" t="s">
        <v>102</v>
      </c>
      <c r="C3" s="116" t="s">
        <v>143</v>
      </c>
      <c r="D3" s="116" t="s">
        <v>103</v>
      </c>
      <c r="E3" s="117"/>
    </row>
    <row r="4" spans="1:5" ht="12.75">
      <c r="A4" s="117"/>
      <c r="B4" s="211" t="s">
        <v>51</v>
      </c>
      <c r="C4" s="211"/>
      <c r="D4" s="212"/>
      <c r="E4" s="117"/>
    </row>
    <row r="5" spans="1:8" ht="12.75">
      <c r="A5" s="117"/>
      <c r="B5" s="118"/>
      <c r="C5" s="118"/>
      <c r="D5" s="118"/>
      <c r="E5" s="117"/>
      <c r="H5" s="5"/>
    </row>
    <row r="6" spans="1:8" ht="12.75">
      <c r="A6" s="119">
        <v>2000</v>
      </c>
      <c r="B6" s="125">
        <v>213.299313</v>
      </c>
      <c r="C6" s="110">
        <v>17.812</v>
      </c>
      <c r="E6" s="117"/>
      <c r="H6" s="112"/>
    </row>
    <row r="7" spans="1:8" ht="12.75">
      <c r="A7" s="119">
        <v>2001</v>
      </c>
      <c r="B7" s="125">
        <v>216.682937</v>
      </c>
      <c r="C7" s="110">
        <v>17.472</v>
      </c>
      <c r="D7" s="125">
        <f>C7-(B7-B6)</f>
        <v>14.088376000000004</v>
      </c>
      <c r="E7" s="117"/>
      <c r="H7" s="112"/>
    </row>
    <row r="8" spans="1:8" ht="12.75">
      <c r="A8" s="119">
        <v>2002</v>
      </c>
      <c r="B8" s="125">
        <v>221.027121</v>
      </c>
      <c r="C8" s="110">
        <v>17.139</v>
      </c>
      <c r="D8" s="125">
        <f aca="true" t="shared" si="0" ref="D8:D15">C8-(B8-B7)</f>
        <v>12.794816000000015</v>
      </c>
      <c r="E8" s="117"/>
      <c r="H8" s="112"/>
    </row>
    <row r="9" spans="1:8" ht="12.75">
      <c r="A9" s="119">
        <v>2003</v>
      </c>
      <c r="B9" s="125">
        <v>226.0623</v>
      </c>
      <c r="C9" s="110">
        <v>16.967</v>
      </c>
      <c r="D9" s="125">
        <f t="shared" si="0"/>
        <v>11.931821</v>
      </c>
      <c r="E9" s="117"/>
      <c r="H9" s="112"/>
    </row>
    <row r="10" spans="1:8" ht="12.75">
      <c r="A10" s="119">
        <v>2004</v>
      </c>
      <c r="B10" s="125">
        <v>231.398281</v>
      </c>
      <c r="C10" s="110">
        <v>17.299</v>
      </c>
      <c r="D10" s="125">
        <f t="shared" si="0"/>
        <v>11.963018999999996</v>
      </c>
      <c r="E10" s="117"/>
      <c r="H10" s="112"/>
    </row>
    <row r="11" spans="1:8" ht="12.75">
      <c r="A11" s="119">
        <v>2005</v>
      </c>
      <c r="B11" s="125">
        <v>237.697097</v>
      </c>
      <c r="C11" s="112">
        <v>17.444</v>
      </c>
      <c r="D11" s="125">
        <f t="shared" si="0"/>
        <v>11.145183999999983</v>
      </c>
      <c r="E11" s="117"/>
      <c r="H11" s="110"/>
    </row>
    <row r="12" spans="1:8" ht="12.75">
      <c r="A12" s="119">
        <v>2006</v>
      </c>
      <c r="B12" s="125">
        <v>244.64261</v>
      </c>
      <c r="C12" s="112">
        <v>17.049</v>
      </c>
      <c r="D12" s="125">
        <f t="shared" si="0"/>
        <v>10.103487000000023</v>
      </c>
      <c r="E12" s="117"/>
      <c r="H12" s="110"/>
    </row>
    <row r="13" spans="1:8" ht="12.75">
      <c r="A13" s="119">
        <v>2007</v>
      </c>
      <c r="B13" s="125">
        <v>248.700997</v>
      </c>
      <c r="C13" s="112">
        <v>16.46</v>
      </c>
      <c r="D13" s="125">
        <f t="shared" si="0"/>
        <v>12.40161299999999</v>
      </c>
      <c r="E13" s="117"/>
      <c r="H13" s="110"/>
    </row>
    <row r="14" spans="1:8" ht="12.75">
      <c r="A14" s="119">
        <v>2008</v>
      </c>
      <c r="B14" s="125">
        <v>250.238662</v>
      </c>
      <c r="C14" s="112">
        <v>13.5</v>
      </c>
      <c r="D14" s="125">
        <f t="shared" si="0"/>
        <v>11.962334999999996</v>
      </c>
      <c r="E14" s="117"/>
      <c r="H14" s="110"/>
    </row>
    <row r="15" spans="1:8" ht="12.75">
      <c r="A15" s="120">
        <v>2009</v>
      </c>
      <c r="B15" s="126">
        <v>248.459662</v>
      </c>
      <c r="C15" s="113">
        <v>10.601</v>
      </c>
      <c r="D15" s="126">
        <f t="shared" si="0"/>
        <v>12.379999999999997</v>
      </c>
      <c r="H15" s="110"/>
    </row>
    <row r="18" spans="1:5" ht="66" customHeight="1">
      <c r="A18" s="213" t="s">
        <v>172</v>
      </c>
      <c r="B18" s="213"/>
      <c r="C18" s="213"/>
      <c r="D18" s="213"/>
      <c r="E18" s="213"/>
    </row>
    <row r="19" spans="1:5" ht="12.75">
      <c r="A19" s="156"/>
      <c r="B19" s="156"/>
      <c r="C19" s="156"/>
      <c r="D19" s="156"/>
      <c r="E19" s="156"/>
    </row>
    <row r="20" spans="1:5" ht="55.5" customHeight="1">
      <c r="A20" s="206" t="s">
        <v>93</v>
      </c>
      <c r="B20" s="206"/>
      <c r="C20" s="206"/>
      <c r="D20" s="206"/>
      <c r="E20" s="206"/>
    </row>
    <row r="21" spans="1:5" ht="12.75">
      <c r="A21" s="22"/>
      <c r="B21" s="22"/>
      <c r="C21" s="22"/>
      <c r="D21" s="22"/>
      <c r="E21" s="22"/>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11.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21"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135" t="s">
        <v>175</v>
      </c>
      <c r="B1" s="127"/>
      <c r="C1" s="127"/>
      <c r="D1" s="127"/>
    </row>
    <row r="2" spans="1:4" ht="12.75">
      <c r="A2" s="136"/>
      <c r="B2" s="127"/>
      <c r="C2" s="127"/>
      <c r="D2" s="127"/>
    </row>
    <row r="3" spans="1:4" ht="12.75">
      <c r="A3" s="137" t="s">
        <v>68</v>
      </c>
      <c r="B3" s="144" t="s">
        <v>111</v>
      </c>
      <c r="C3" s="144" t="s">
        <v>112</v>
      </c>
      <c r="D3" s="144" t="s">
        <v>67</v>
      </c>
    </row>
    <row r="4" spans="1:4" ht="12.75">
      <c r="A4" s="141"/>
      <c r="B4" s="214" t="s">
        <v>160</v>
      </c>
      <c r="C4" s="214"/>
      <c r="D4" s="214"/>
    </row>
    <row r="5" spans="1:4" ht="12.75">
      <c r="A5" s="141"/>
      <c r="B5" s="142"/>
      <c r="C5" s="143"/>
      <c r="D5" s="143"/>
    </row>
    <row r="6" spans="1:6" ht="12.75">
      <c r="A6" s="145">
        <v>2000</v>
      </c>
      <c r="B6" s="125">
        <v>127.720809</v>
      </c>
      <c r="C6" s="125">
        <v>85.578504</v>
      </c>
      <c r="D6" s="125">
        <v>213.299313</v>
      </c>
      <c r="E6" s="129"/>
      <c r="F6" s="129"/>
    </row>
    <row r="7" spans="1:6" ht="12.75">
      <c r="A7" s="145">
        <v>2001</v>
      </c>
      <c r="B7" s="125">
        <v>128.714022</v>
      </c>
      <c r="C7" s="125">
        <v>87.968915</v>
      </c>
      <c r="D7" s="125">
        <v>216.682937</v>
      </c>
      <c r="E7" s="129"/>
      <c r="F7" s="129"/>
    </row>
    <row r="8" spans="1:6" ht="12.75">
      <c r="A8" s="145">
        <v>2002</v>
      </c>
      <c r="B8" s="125">
        <v>129.906797</v>
      </c>
      <c r="C8" s="125">
        <v>91.120324</v>
      </c>
      <c r="D8" s="125">
        <v>221.027121</v>
      </c>
      <c r="E8" s="129"/>
      <c r="F8" s="129"/>
    </row>
    <row r="9" spans="1:6" ht="12.75">
      <c r="A9" s="145">
        <v>2003</v>
      </c>
      <c r="B9" s="125">
        <v>130.8</v>
      </c>
      <c r="C9" s="125">
        <v>95.2623</v>
      </c>
      <c r="D9" s="125">
        <v>226.0623</v>
      </c>
      <c r="E9" s="129"/>
      <c r="F9" s="129"/>
    </row>
    <row r="10" spans="1:6" ht="12.75">
      <c r="A10" s="145">
        <v>2004</v>
      </c>
      <c r="B10" s="125">
        <v>132.822614</v>
      </c>
      <c r="C10" s="125">
        <v>98.575667</v>
      </c>
      <c r="D10" s="125">
        <v>231.398281</v>
      </c>
      <c r="E10" s="129"/>
      <c r="F10" s="129"/>
    </row>
    <row r="11" spans="1:6" ht="12.75">
      <c r="A11" s="145">
        <v>2005</v>
      </c>
      <c r="B11" s="148">
        <v>132.908828</v>
      </c>
      <c r="C11" s="148">
        <v>104.788269</v>
      </c>
      <c r="D11" s="148">
        <v>237.697097</v>
      </c>
      <c r="E11" s="129"/>
      <c r="F11" s="129"/>
    </row>
    <row r="12" spans="1:6" ht="12.75">
      <c r="A12" s="145">
        <v>2006</v>
      </c>
      <c r="B12" s="148">
        <v>135.046706</v>
      </c>
      <c r="C12" s="148">
        <v>109.595904</v>
      </c>
      <c r="D12" s="148">
        <v>244.64261</v>
      </c>
      <c r="E12" s="129"/>
      <c r="F12" s="129"/>
    </row>
    <row r="13" spans="1:6" ht="12.75">
      <c r="A13" s="145">
        <v>2007</v>
      </c>
      <c r="B13" s="148">
        <v>135.222259</v>
      </c>
      <c r="C13" s="148">
        <v>113.478738</v>
      </c>
      <c r="D13" s="148">
        <v>248.700997</v>
      </c>
      <c r="E13" s="129"/>
      <c r="F13" s="129"/>
    </row>
    <row r="14" spans="1:6" ht="12.75">
      <c r="A14" s="145">
        <v>2008</v>
      </c>
      <c r="B14" s="148">
        <v>135.882003</v>
      </c>
      <c r="C14" s="148">
        <v>114.356659</v>
      </c>
      <c r="D14" s="148">
        <v>250.238662</v>
      </c>
      <c r="E14" s="129"/>
      <c r="F14" s="129"/>
    </row>
    <row r="15" spans="1:6" ht="12.75">
      <c r="A15" s="146">
        <v>2009</v>
      </c>
      <c r="B15" s="149">
        <v>132.424003</v>
      </c>
      <c r="C15" s="149">
        <v>116.035659</v>
      </c>
      <c r="D15" s="149">
        <v>248.459662</v>
      </c>
      <c r="E15" s="129"/>
      <c r="F15" s="129"/>
    </row>
    <row r="16" spans="1:4" ht="12.75">
      <c r="A16" s="138"/>
      <c r="B16" s="128"/>
      <c r="C16" s="128"/>
      <c r="D16" s="128"/>
    </row>
    <row r="17" spans="1:4" ht="52.5" customHeight="1">
      <c r="A17" s="215" t="s">
        <v>179</v>
      </c>
      <c r="B17" s="215"/>
      <c r="C17" s="215"/>
      <c r="D17" s="215"/>
    </row>
    <row r="18" spans="1:4" ht="12.75">
      <c r="A18" s="157"/>
      <c r="B18" s="157"/>
      <c r="C18" s="157"/>
      <c r="D18" s="157"/>
    </row>
    <row r="19" spans="1:4" ht="67.5" customHeight="1">
      <c r="A19" s="206" t="s">
        <v>93</v>
      </c>
      <c r="B19" s="206"/>
      <c r="C19" s="206"/>
      <c r="D19" s="20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12.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21" customWidth="1"/>
    <col min="2" max="2" width="10.8515625" style="0" customWidth="1"/>
    <col min="3" max="3" width="19.8515625" style="0" customWidth="1"/>
    <col min="4" max="4" width="20.00390625" style="0" customWidth="1"/>
  </cols>
  <sheetData>
    <row r="1" spans="1:3" ht="12.75">
      <c r="A1" s="135" t="s">
        <v>176</v>
      </c>
      <c r="B1" s="127"/>
      <c r="C1" s="127"/>
    </row>
    <row r="2" spans="1:3" ht="12.75">
      <c r="A2" s="136"/>
      <c r="B2" s="127"/>
      <c r="C2" s="127"/>
    </row>
    <row r="3" spans="1:4" ht="12.75">
      <c r="A3" s="137" t="s">
        <v>68</v>
      </c>
      <c r="B3" s="144" t="s">
        <v>111</v>
      </c>
      <c r="C3" s="144" t="s">
        <v>112</v>
      </c>
      <c r="D3" s="144" t="s">
        <v>67</v>
      </c>
    </row>
    <row r="4" spans="1:4" ht="12.75">
      <c r="A4" s="141"/>
      <c r="B4" s="214" t="s">
        <v>160</v>
      </c>
      <c r="C4" s="214"/>
      <c r="D4" s="214"/>
    </row>
    <row r="5" spans="1:4" ht="12.75">
      <c r="A5" s="141"/>
      <c r="B5" s="129"/>
      <c r="C5" s="129"/>
      <c r="D5" s="129"/>
    </row>
    <row r="6" spans="1:4" ht="12.75">
      <c r="A6" s="145">
        <v>2000</v>
      </c>
      <c r="B6" s="125">
        <v>549.263123</v>
      </c>
      <c r="C6" s="125">
        <v>201.55085</v>
      </c>
      <c r="D6" s="125">
        <v>750.813973</v>
      </c>
    </row>
    <row r="7" spans="1:4" ht="12.75">
      <c r="A7" s="21">
        <v>2001</v>
      </c>
      <c r="B7" s="125">
        <v>562.365534</v>
      </c>
      <c r="C7" s="125">
        <v>207.578912</v>
      </c>
      <c r="D7" s="125">
        <v>769.944446</v>
      </c>
    </row>
    <row r="8" spans="1:4" ht="12.75">
      <c r="A8" s="145">
        <v>2002</v>
      </c>
      <c r="B8" s="125">
        <v>576.56668</v>
      </c>
      <c r="C8" s="125">
        <v>211.302026</v>
      </c>
      <c r="D8" s="125">
        <v>787.868706</v>
      </c>
    </row>
    <row r="9" spans="1:4" ht="12.75">
      <c r="A9" s="145">
        <v>2003</v>
      </c>
      <c r="B9" s="125">
        <v>589.997886</v>
      </c>
      <c r="C9" s="125">
        <v>224.261568</v>
      </c>
      <c r="D9" s="125">
        <v>814.259454</v>
      </c>
    </row>
    <row r="10" spans="1:4" ht="12.75">
      <c r="A10" s="145">
        <v>2004</v>
      </c>
      <c r="B10" s="125">
        <v>603.845563</v>
      </c>
      <c r="C10" s="125">
        <v>234.250779</v>
      </c>
      <c r="D10" s="125">
        <v>838.096342</v>
      </c>
    </row>
    <row r="11" spans="1:4" ht="12.75">
      <c r="A11" s="145">
        <v>2005</v>
      </c>
      <c r="B11" s="148">
        <v>617.996306</v>
      </c>
      <c r="C11" s="148">
        <v>246.017864</v>
      </c>
      <c r="D11" s="148">
        <v>864.01417</v>
      </c>
    </row>
    <row r="12" spans="1:4" ht="12.75">
      <c r="A12" s="145">
        <v>2006</v>
      </c>
      <c r="B12" s="148">
        <v>630.514448</v>
      </c>
      <c r="C12" s="148">
        <v>256.556661</v>
      </c>
      <c r="D12" s="148">
        <v>887.071109</v>
      </c>
    </row>
    <row r="13" spans="1:4" ht="12.75">
      <c r="A13" s="145">
        <v>2007</v>
      </c>
      <c r="B13" s="148">
        <v>645.727552</v>
      </c>
      <c r="C13" s="148">
        <v>265.598246</v>
      </c>
      <c r="D13" s="148">
        <v>911.325798</v>
      </c>
    </row>
    <row r="14" spans="1:4" ht="12.75">
      <c r="A14" s="145">
        <v>2008</v>
      </c>
      <c r="B14" s="148">
        <v>667.629665</v>
      </c>
      <c r="C14" s="148">
        <v>273.142523</v>
      </c>
      <c r="D14" s="148">
        <v>940.772188</v>
      </c>
    </row>
    <row r="15" spans="1:4" ht="12.75">
      <c r="A15" s="146">
        <v>2009</v>
      </c>
      <c r="B15" s="149">
        <v>681.153576</v>
      </c>
      <c r="C15" s="149">
        <v>284.100863</v>
      </c>
      <c r="D15" s="149">
        <v>965.254439</v>
      </c>
    </row>
    <row r="16" spans="1:3" ht="12.75">
      <c r="A16" s="138"/>
      <c r="B16" s="128"/>
      <c r="C16" s="128"/>
    </row>
    <row r="17" spans="1:4" ht="51.75" customHeight="1">
      <c r="A17" s="215" t="s">
        <v>179</v>
      </c>
      <c r="B17" s="215"/>
      <c r="C17" s="215"/>
      <c r="D17" s="215"/>
    </row>
    <row r="18" spans="1:4" ht="12.75">
      <c r="A18" s="157"/>
      <c r="B18" s="157"/>
      <c r="C18" s="157"/>
      <c r="D18" s="158"/>
    </row>
    <row r="19" spans="1:4" ht="65.25" customHeight="1">
      <c r="A19" s="206" t="s">
        <v>93</v>
      </c>
      <c r="B19" s="206"/>
      <c r="C19" s="206"/>
      <c r="D19" s="20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5.00390625" style="0" customWidth="1"/>
    <col min="2" max="2" width="24.8515625" style="19" customWidth="1"/>
    <col min="3" max="3" width="12.28125" style="0" customWidth="1"/>
  </cols>
  <sheetData>
    <row r="1" ht="12.75">
      <c r="A1" s="1" t="s">
        <v>144</v>
      </c>
    </row>
    <row r="3" spans="1:2" ht="12.75">
      <c r="A3" s="11" t="s">
        <v>110</v>
      </c>
      <c r="B3" s="124" t="s">
        <v>145</v>
      </c>
    </row>
    <row r="4" ht="12.75">
      <c r="B4" s="19" t="s">
        <v>192</v>
      </c>
    </row>
    <row r="6" spans="1:2" ht="12.75">
      <c r="A6" t="s">
        <v>104</v>
      </c>
      <c r="B6" s="155">
        <v>116.65215618</v>
      </c>
    </row>
    <row r="7" spans="1:2" ht="12.75">
      <c r="A7" t="s">
        <v>121</v>
      </c>
      <c r="B7" s="155">
        <v>16.933839300000002</v>
      </c>
    </row>
    <row r="8" spans="1:2" ht="12.75">
      <c r="A8" t="s">
        <v>124</v>
      </c>
      <c r="B8" s="155">
        <v>13.370051940000002</v>
      </c>
    </row>
    <row r="9" spans="1:2" ht="12.75">
      <c r="A9" t="s">
        <v>146</v>
      </c>
      <c r="B9" s="155">
        <v>9.675116220000001</v>
      </c>
    </row>
    <row r="10" spans="1:2" ht="12.75">
      <c r="A10" t="s">
        <v>147</v>
      </c>
      <c r="B10" s="155">
        <v>9.27951612</v>
      </c>
    </row>
    <row r="11" spans="1:2" ht="12.75">
      <c r="A11" t="s">
        <v>148</v>
      </c>
      <c r="B11" s="155">
        <v>8.85313002</v>
      </c>
    </row>
    <row r="12" spans="1:2" ht="12.75">
      <c r="A12" t="s">
        <v>105</v>
      </c>
      <c r="B12" s="155">
        <v>6.41333952</v>
      </c>
    </row>
    <row r="13" spans="1:2" ht="12.75">
      <c r="A13" t="s">
        <v>108</v>
      </c>
      <c r="B13" s="155">
        <v>5.41556526</v>
      </c>
    </row>
    <row r="14" spans="1:2" ht="12.75">
      <c r="A14" t="s">
        <v>123</v>
      </c>
      <c r="B14" s="155">
        <v>5.3398317</v>
      </c>
    </row>
    <row r="15" spans="1:2" ht="12.75">
      <c r="A15" t="s">
        <v>132</v>
      </c>
      <c r="B15" s="155">
        <v>4.573260299999999</v>
      </c>
    </row>
    <row r="16" spans="1:2" ht="12.75">
      <c r="A16" t="s">
        <v>149</v>
      </c>
      <c r="B16" s="155">
        <v>4.32512514</v>
      </c>
    </row>
    <row r="17" spans="1:2" ht="12.75">
      <c r="A17" t="s">
        <v>150</v>
      </c>
      <c r="B17" s="155">
        <v>4.2730968</v>
      </c>
    </row>
    <row r="18" spans="1:2" ht="12.75">
      <c r="A18" t="s">
        <v>128</v>
      </c>
      <c r="B18" s="155">
        <v>4.2392322</v>
      </c>
    </row>
    <row r="19" spans="1:2" ht="12.75">
      <c r="A19" t="s">
        <v>114</v>
      </c>
      <c r="B19" s="155">
        <v>3.7931430600000002</v>
      </c>
    </row>
    <row r="20" spans="1:2" ht="12.75">
      <c r="A20" t="s">
        <v>151</v>
      </c>
      <c r="B20" s="155">
        <v>3.54747078</v>
      </c>
    </row>
    <row r="21" spans="1:2" ht="12.75">
      <c r="A21" t="s">
        <v>122</v>
      </c>
      <c r="B21" s="155">
        <v>3.1792702200000003</v>
      </c>
    </row>
    <row r="22" spans="1:2" ht="12.75">
      <c r="A22" t="s">
        <v>107</v>
      </c>
      <c r="B22" s="155">
        <v>2.8637137200000002</v>
      </c>
    </row>
    <row r="23" spans="1:2" ht="12.75">
      <c r="A23" t="s">
        <v>152</v>
      </c>
      <c r="B23" s="155">
        <v>2.57124672</v>
      </c>
    </row>
    <row r="24" spans="1:2" ht="12.75">
      <c r="A24" t="s">
        <v>153</v>
      </c>
      <c r="B24" s="155">
        <v>2.5198341</v>
      </c>
    </row>
    <row r="25" spans="1:2" ht="12.75">
      <c r="A25" t="s">
        <v>133</v>
      </c>
      <c r="B25" s="155">
        <v>2.25538236</v>
      </c>
    </row>
    <row r="26" spans="1:2" ht="12.75">
      <c r="A26" t="s">
        <v>154</v>
      </c>
      <c r="B26" s="155">
        <v>2.15502</v>
      </c>
    </row>
    <row r="27" spans="1:2" ht="12.75">
      <c r="A27" t="s">
        <v>118</v>
      </c>
      <c r="B27" s="155">
        <v>2.05311834</v>
      </c>
    </row>
    <row r="28" spans="1:2" ht="12.75">
      <c r="A28" t="s">
        <v>155</v>
      </c>
      <c r="B28" s="155">
        <v>1.8714809399999999</v>
      </c>
    </row>
    <row r="29" spans="1:2" ht="12.75">
      <c r="A29" s="3" t="s">
        <v>156</v>
      </c>
      <c r="B29" s="112">
        <v>1.63227372</v>
      </c>
    </row>
    <row r="30" spans="1:2" ht="12.75">
      <c r="A30" s="11" t="s">
        <v>157</v>
      </c>
      <c r="B30" s="113">
        <v>1.1886474599999999</v>
      </c>
    </row>
    <row r="31" spans="1:2" ht="12.75">
      <c r="A31" s="3"/>
      <c r="B31" s="72"/>
    </row>
    <row r="32" spans="1:3" ht="27.75" customHeight="1">
      <c r="A32" s="216" t="s">
        <v>180</v>
      </c>
      <c r="B32" s="216"/>
      <c r="C32" s="216"/>
    </row>
    <row r="33" ht="12.75">
      <c r="B33" s="139"/>
    </row>
    <row r="34" spans="1:3" ht="119.25" customHeight="1">
      <c r="A34" s="206" t="s">
        <v>173</v>
      </c>
      <c r="B34" s="206"/>
      <c r="C34" s="206"/>
    </row>
    <row r="35" spans="1:3" ht="12.75">
      <c r="A35" s="158"/>
      <c r="B35" s="159"/>
      <c r="C35" s="158"/>
    </row>
    <row r="36" spans="1:3" ht="76.5" customHeight="1">
      <c r="A36" s="206" t="s">
        <v>94</v>
      </c>
      <c r="B36" s="206"/>
      <c r="C36" s="20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167</v>
      </c>
    </row>
    <row r="3" spans="1:5" ht="12.75">
      <c r="A3" s="11" t="s">
        <v>110</v>
      </c>
      <c r="B3" s="124" t="s">
        <v>137</v>
      </c>
      <c r="C3" s="124" t="s">
        <v>138</v>
      </c>
      <c r="D3" s="124" t="s">
        <v>139</v>
      </c>
      <c r="E3" s="124" t="s">
        <v>67</v>
      </c>
    </row>
    <row r="5" spans="1:5" ht="12.75">
      <c r="A5" t="s">
        <v>113</v>
      </c>
      <c r="B5" s="5">
        <v>131</v>
      </c>
      <c r="C5" s="5">
        <v>0</v>
      </c>
      <c r="D5" s="5">
        <v>0</v>
      </c>
      <c r="E5" s="5">
        <v>131</v>
      </c>
    </row>
    <row r="6" spans="1:5" ht="12.75">
      <c r="A6" t="s">
        <v>107</v>
      </c>
      <c r="B6" s="5">
        <v>1185</v>
      </c>
      <c r="C6" s="5">
        <v>131</v>
      </c>
      <c r="D6" s="5">
        <v>1635</v>
      </c>
      <c r="E6" s="5">
        <v>2951</v>
      </c>
    </row>
    <row r="7" spans="1:5" ht="12.75">
      <c r="A7" t="s">
        <v>105</v>
      </c>
      <c r="B7" s="5">
        <v>803</v>
      </c>
      <c r="C7" s="5">
        <v>236</v>
      </c>
      <c r="D7" s="5">
        <v>419</v>
      </c>
      <c r="E7" s="5">
        <v>1458</v>
      </c>
    </row>
    <row r="8" spans="1:5" ht="12.75">
      <c r="A8" t="s">
        <v>114</v>
      </c>
      <c r="B8" s="5">
        <v>577</v>
      </c>
      <c r="C8" s="5">
        <v>0</v>
      </c>
      <c r="D8" s="5">
        <v>247</v>
      </c>
      <c r="E8" s="5">
        <v>824</v>
      </c>
    </row>
    <row r="9" spans="1:5" ht="12.75">
      <c r="A9" t="s">
        <v>130</v>
      </c>
      <c r="B9" s="5">
        <v>75</v>
      </c>
      <c r="C9" s="5">
        <v>0</v>
      </c>
      <c r="D9" s="5">
        <v>0</v>
      </c>
      <c r="E9" s="5">
        <v>75</v>
      </c>
    </row>
    <row r="10" spans="1:5" ht="12.75">
      <c r="A10" t="s">
        <v>115</v>
      </c>
      <c r="B10" s="5">
        <v>0</v>
      </c>
      <c r="C10" s="5">
        <v>0</v>
      </c>
      <c r="D10" s="5">
        <v>445</v>
      </c>
      <c r="E10" s="5">
        <v>445</v>
      </c>
    </row>
    <row r="11" spans="1:5" ht="12.75">
      <c r="A11" t="s">
        <v>116</v>
      </c>
      <c r="B11" s="5">
        <v>0</v>
      </c>
      <c r="C11" s="5">
        <v>0</v>
      </c>
      <c r="D11" s="5">
        <v>629</v>
      </c>
      <c r="E11" s="5">
        <v>629</v>
      </c>
    </row>
    <row r="12" spans="1:5" ht="12.75">
      <c r="A12" t="s">
        <v>117</v>
      </c>
      <c r="B12" s="5">
        <v>0</v>
      </c>
      <c r="C12" s="5">
        <v>406</v>
      </c>
      <c r="D12" s="5">
        <v>406</v>
      </c>
      <c r="E12" s="5">
        <v>813</v>
      </c>
    </row>
    <row r="13" spans="1:5" ht="12.75">
      <c r="A13" t="s">
        <v>118</v>
      </c>
      <c r="B13" s="5">
        <v>1285</v>
      </c>
      <c r="C13" s="5">
        <v>1104</v>
      </c>
      <c r="D13" s="5">
        <v>1064</v>
      </c>
      <c r="E13" s="5">
        <v>3453</v>
      </c>
    </row>
    <row r="14" spans="1:5" ht="12.75">
      <c r="A14" t="s">
        <v>119</v>
      </c>
      <c r="B14" s="5">
        <v>0</v>
      </c>
      <c r="C14" s="5">
        <v>0</v>
      </c>
      <c r="D14" s="5">
        <v>469</v>
      </c>
      <c r="E14" s="5">
        <v>469</v>
      </c>
    </row>
    <row r="15" spans="1:5" ht="12.75">
      <c r="A15" t="s">
        <v>120</v>
      </c>
      <c r="B15" s="5">
        <v>22</v>
      </c>
      <c r="C15" s="5">
        <v>45</v>
      </c>
      <c r="D15" s="5">
        <v>0</v>
      </c>
      <c r="E15" s="5">
        <v>67</v>
      </c>
    </row>
    <row r="16" spans="1:5" ht="12.75">
      <c r="A16" s="11" t="s">
        <v>108</v>
      </c>
      <c r="B16" s="12">
        <v>71</v>
      </c>
      <c r="C16" s="12">
        <v>0</v>
      </c>
      <c r="D16" s="12">
        <v>128</v>
      </c>
      <c r="E16" s="12">
        <v>198</v>
      </c>
    </row>
    <row r="17" spans="1:5" ht="12.75">
      <c r="A17" s="1" t="s">
        <v>131</v>
      </c>
      <c r="B17" s="150">
        <v>4148</v>
      </c>
      <c r="C17" s="150">
        <v>1923</v>
      </c>
      <c r="D17" s="150">
        <v>5441</v>
      </c>
      <c r="E17" s="150">
        <v>11512</v>
      </c>
    </row>
    <row r="18" spans="2:5" ht="12.75">
      <c r="B18" s="5"/>
      <c r="C18" s="5"/>
      <c r="D18" s="5"/>
      <c r="E18" s="5"/>
    </row>
    <row r="19" spans="1:5" ht="12.75">
      <c r="A19" t="s">
        <v>121</v>
      </c>
      <c r="B19" s="5">
        <v>2549</v>
      </c>
      <c r="C19" s="5">
        <v>3846</v>
      </c>
      <c r="D19" s="5">
        <v>1813</v>
      </c>
      <c r="E19" s="5">
        <v>8209</v>
      </c>
    </row>
    <row r="20" spans="1:5" ht="12.75">
      <c r="A20" t="s">
        <v>168</v>
      </c>
      <c r="B20" s="5">
        <v>216</v>
      </c>
      <c r="C20" s="5">
        <v>0</v>
      </c>
      <c r="D20" s="5">
        <v>0</v>
      </c>
      <c r="E20" s="5">
        <v>216</v>
      </c>
    </row>
    <row r="21" spans="1:5" ht="12.75">
      <c r="A21" t="s">
        <v>122</v>
      </c>
      <c r="B21" s="5">
        <v>0</v>
      </c>
      <c r="C21" s="5">
        <v>0</v>
      </c>
      <c r="D21" s="5">
        <v>309</v>
      </c>
      <c r="E21" s="5">
        <v>309</v>
      </c>
    </row>
    <row r="22" spans="1:5" ht="12.75">
      <c r="A22" t="s">
        <v>123</v>
      </c>
      <c r="B22" s="5">
        <v>0</v>
      </c>
      <c r="C22" s="5">
        <v>0</v>
      </c>
      <c r="D22" s="5">
        <v>297</v>
      </c>
      <c r="E22" s="5">
        <v>297</v>
      </c>
    </row>
    <row r="23" spans="1:5" ht="12.75">
      <c r="A23" t="s">
        <v>124</v>
      </c>
      <c r="B23" s="5">
        <v>1584</v>
      </c>
      <c r="C23" s="5">
        <v>318</v>
      </c>
      <c r="D23" s="5">
        <v>364</v>
      </c>
      <c r="E23" s="5">
        <v>2266</v>
      </c>
    </row>
    <row r="24" spans="1:5" ht="12.75">
      <c r="A24" t="s">
        <v>132</v>
      </c>
      <c r="B24" s="5">
        <v>0</v>
      </c>
      <c r="C24" s="5">
        <v>0</v>
      </c>
      <c r="D24" s="5">
        <v>344</v>
      </c>
      <c r="E24" s="5">
        <v>344</v>
      </c>
    </row>
    <row r="25" spans="1:5" ht="12.75">
      <c r="A25" t="s">
        <v>133</v>
      </c>
      <c r="B25" s="5">
        <v>258</v>
      </c>
      <c r="C25" s="5">
        <v>0</v>
      </c>
      <c r="D25" s="5">
        <v>0</v>
      </c>
      <c r="E25" s="5">
        <v>258</v>
      </c>
    </row>
    <row r="26" spans="1:5" ht="12.75">
      <c r="A26" s="11" t="s">
        <v>125</v>
      </c>
      <c r="B26" s="12">
        <v>147</v>
      </c>
      <c r="C26" s="12">
        <v>319</v>
      </c>
      <c r="D26" s="12">
        <v>1049</v>
      </c>
      <c r="E26" s="12">
        <v>1515</v>
      </c>
    </row>
    <row r="27" spans="1:5" ht="12.75">
      <c r="A27" s="1" t="s">
        <v>134</v>
      </c>
      <c r="B27" s="150">
        <v>4753</v>
      </c>
      <c r="C27" s="150">
        <v>4483</v>
      </c>
      <c r="D27" s="150">
        <v>4177</v>
      </c>
      <c r="E27" s="150">
        <v>13413</v>
      </c>
    </row>
    <row r="28" spans="2:5" ht="12.75">
      <c r="B28" s="5"/>
      <c r="C28" s="5"/>
      <c r="D28" s="5"/>
      <c r="E28" s="5"/>
    </row>
    <row r="29" spans="1:5" ht="12.75">
      <c r="A29" t="s">
        <v>126</v>
      </c>
      <c r="B29" s="5">
        <v>0</v>
      </c>
      <c r="C29" s="5">
        <v>125</v>
      </c>
      <c r="D29" s="5">
        <v>300</v>
      </c>
      <c r="E29" s="5">
        <v>425</v>
      </c>
    </row>
    <row r="30" spans="1:5" ht="12.75">
      <c r="A30" t="s">
        <v>127</v>
      </c>
      <c r="B30" s="5">
        <v>0</v>
      </c>
      <c r="C30" s="5">
        <v>0</v>
      </c>
      <c r="D30" s="5">
        <v>197</v>
      </c>
      <c r="E30" s="5">
        <v>197</v>
      </c>
    </row>
    <row r="31" spans="1:5" ht="12.75">
      <c r="A31" t="s">
        <v>128</v>
      </c>
      <c r="B31" s="5">
        <v>0</v>
      </c>
      <c r="C31" s="5">
        <v>0</v>
      </c>
      <c r="D31" s="5">
        <v>319</v>
      </c>
      <c r="E31" s="5">
        <v>319</v>
      </c>
    </row>
    <row r="32" spans="1:5" ht="12.75">
      <c r="A32" s="11" t="s">
        <v>129</v>
      </c>
      <c r="B32" s="12">
        <v>226</v>
      </c>
      <c r="C32" s="12">
        <v>0</v>
      </c>
      <c r="D32" s="12">
        <v>563</v>
      </c>
      <c r="E32" s="12">
        <v>789</v>
      </c>
    </row>
    <row r="33" spans="1:5" ht="12.75">
      <c r="A33" s="1" t="s">
        <v>135</v>
      </c>
      <c r="B33" s="150">
        <v>226</v>
      </c>
      <c r="C33" s="150">
        <v>125</v>
      </c>
      <c r="D33" s="150">
        <v>1379</v>
      </c>
      <c r="E33" s="150">
        <v>1730</v>
      </c>
    </row>
    <row r="34" spans="2:5" ht="12.75">
      <c r="B34" s="5"/>
      <c r="C34" s="5"/>
      <c r="D34" s="5"/>
      <c r="E34" s="5"/>
    </row>
    <row r="35" spans="1:5" ht="12.75">
      <c r="A35" s="35" t="s">
        <v>136</v>
      </c>
      <c r="B35" s="85">
        <v>9128</v>
      </c>
      <c r="C35" s="85">
        <v>6531</v>
      </c>
      <c r="D35" s="85">
        <v>10996</v>
      </c>
      <c r="E35" s="85">
        <v>26654</v>
      </c>
    </row>
    <row r="37" spans="1:5" ht="26.25" customHeight="1">
      <c r="A37" s="217" t="s">
        <v>169</v>
      </c>
      <c r="B37" s="217"/>
      <c r="C37" s="217"/>
      <c r="D37" s="217"/>
      <c r="E37" s="217"/>
    </row>
    <row r="38" spans="1:5" ht="12.75">
      <c r="A38" s="158"/>
      <c r="B38" s="158"/>
      <c r="C38" s="158"/>
      <c r="D38" s="158"/>
      <c r="E38" s="158"/>
    </row>
    <row r="39" spans="1:5" ht="27.75" customHeight="1">
      <c r="A39" s="206" t="s">
        <v>174</v>
      </c>
      <c r="B39" s="206"/>
      <c r="C39" s="206"/>
      <c r="D39" s="206"/>
      <c r="E39" s="206"/>
    </row>
    <row r="40" spans="1:5" ht="12.75">
      <c r="A40" s="157"/>
      <c r="B40" s="157"/>
      <c r="C40" s="157"/>
      <c r="D40" s="157"/>
      <c r="E40" s="157"/>
    </row>
    <row r="41" spans="1:5" ht="53.25" customHeight="1">
      <c r="A41" s="206" t="s">
        <v>93</v>
      </c>
      <c r="B41" s="206"/>
      <c r="C41" s="206"/>
      <c r="D41" s="206"/>
      <c r="E41" s="20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34"/>
  <sheetViews>
    <sheetView zoomScaleSheetLayoutView="100" zoomScalePageLayoutView="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26" customWidth="1"/>
    <col min="6" max="6" width="13.7109375" style="0" customWidth="1"/>
    <col min="7" max="7" width="4.140625" style="0" customWidth="1"/>
  </cols>
  <sheetData>
    <row r="1" spans="1:6" ht="15.75" customHeight="1">
      <c r="A1" s="24" t="s">
        <v>99</v>
      </c>
      <c r="B1" s="151"/>
      <c r="C1" s="151"/>
      <c r="D1" s="151"/>
      <c r="E1" s="151"/>
      <c r="F1" s="151"/>
    </row>
    <row r="2" ht="12.75">
      <c r="A2" s="1"/>
    </row>
    <row r="3" spans="1:6" ht="41.25">
      <c r="A3" s="20" t="s">
        <v>4</v>
      </c>
      <c r="B3" s="18" t="s">
        <v>5</v>
      </c>
      <c r="C3" s="46" t="s">
        <v>6</v>
      </c>
      <c r="D3" s="47" t="s">
        <v>33</v>
      </c>
      <c r="E3" s="130" t="s">
        <v>140</v>
      </c>
      <c r="F3" s="47" t="s">
        <v>34</v>
      </c>
    </row>
    <row r="4" spans="1:7" ht="12.75">
      <c r="A4" s="19"/>
      <c r="B4" s="189" t="s">
        <v>72</v>
      </c>
      <c r="C4" s="190"/>
      <c r="D4" s="191" t="s">
        <v>7</v>
      </c>
      <c r="E4" s="191"/>
      <c r="F4" s="191"/>
      <c r="G4" s="23"/>
    </row>
    <row r="5" spans="1:6" s="1" customFormat="1" ht="12.75">
      <c r="A5" s="26" t="s">
        <v>8</v>
      </c>
      <c r="B5" s="41"/>
      <c r="C5" s="48"/>
      <c r="D5" s="9"/>
      <c r="E5" s="49"/>
      <c r="F5" s="49"/>
    </row>
    <row r="6" spans="1:9" ht="12.75">
      <c r="A6" s="34" t="s">
        <v>69</v>
      </c>
      <c r="B6" s="41">
        <v>3.1232321461992507</v>
      </c>
      <c r="C6" s="48">
        <v>1.6338253399448277</v>
      </c>
      <c r="D6" s="9">
        <v>3184.909090909091</v>
      </c>
      <c r="E6" s="49">
        <v>3430.6363636363635</v>
      </c>
      <c r="F6" s="49">
        <v>4555.090909090909</v>
      </c>
      <c r="H6" s="50"/>
      <c r="I6" s="121"/>
    </row>
    <row r="7" spans="1:9" ht="12.75">
      <c r="A7" s="34" t="s">
        <v>70</v>
      </c>
      <c r="B7" s="41">
        <v>1.2847341972416881</v>
      </c>
      <c r="C7" s="48">
        <v>0.948791716320585</v>
      </c>
      <c r="D7" s="9">
        <v>2936.727272727273</v>
      </c>
      <c r="E7" s="49">
        <v>2946.818181818182</v>
      </c>
      <c r="F7" s="49">
        <v>3453.5454545454545</v>
      </c>
      <c r="H7" s="1"/>
      <c r="I7" s="121"/>
    </row>
    <row r="8" spans="1:9" s="3" customFormat="1" ht="12.75">
      <c r="A8" s="33" t="s">
        <v>71</v>
      </c>
      <c r="B8" s="43">
        <v>2.031515701709341</v>
      </c>
      <c r="C8" s="51">
        <v>1.5169702299817844</v>
      </c>
      <c r="D8" s="52">
        <v>1484.4545454545455</v>
      </c>
      <c r="E8" s="52">
        <v>1602.2727272727273</v>
      </c>
      <c r="F8" s="52">
        <v>1918.0909090909092</v>
      </c>
      <c r="H8" s="13"/>
      <c r="I8" s="121"/>
    </row>
    <row r="9" spans="1:8" ht="12.75">
      <c r="A9" s="36"/>
      <c r="B9" s="41"/>
      <c r="C9" s="48"/>
      <c r="D9" s="9"/>
      <c r="E9" s="49"/>
      <c r="F9" s="53"/>
      <c r="H9" s="1"/>
    </row>
    <row r="10" spans="1:8" ht="12.75">
      <c r="A10" s="25" t="s">
        <v>9</v>
      </c>
      <c r="B10" s="41"/>
      <c r="C10" s="48"/>
      <c r="D10" s="9"/>
      <c r="E10" s="49"/>
      <c r="F10" s="53"/>
      <c r="H10" s="1"/>
    </row>
    <row r="11" spans="1:6" s="1" customFormat="1" ht="12.75">
      <c r="A11" s="29" t="s">
        <v>10</v>
      </c>
      <c r="B11" s="41">
        <v>2.9098780027535076</v>
      </c>
      <c r="C11" s="48">
        <v>1.5736801645988896</v>
      </c>
      <c r="D11" s="9">
        <v>3118.636363636364</v>
      </c>
      <c r="E11" s="49">
        <v>3250.3636363636365</v>
      </c>
      <c r="F11" s="49">
        <v>4365</v>
      </c>
    </row>
    <row r="12" spans="1:8" ht="12.75">
      <c r="A12" s="54" t="s">
        <v>69</v>
      </c>
      <c r="B12" s="41">
        <v>3.2463828317149224</v>
      </c>
      <c r="C12" s="48">
        <v>1.7180414365346008</v>
      </c>
      <c r="D12" s="9">
        <v>2273.4545454545455</v>
      </c>
      <c r="E12" s="49">
        <v>2364.5454545454545</v>
      </c>
      <c r="F12" s="49">
        <v>3300.2727272727275</v>
      </c>
      <c r="H12" s="1"/>
    </row>
    <row r="13" spans="1:8" ht="12.75">
      <c r="A13" s="55" t="s">
        <v>70</v>
      </c>
      <c r="B13" s="41">
        <v>-0.3837676024349257</v>
      </c>
      <c r="C13" s="48">
        <v>-1.9019728919364876</v>
      </c>
      <c r="D13" s="9">
        <v>240.54545454545456</v>
      </c>
      <c r="E13" s="49">
        <v>235.63636363636363</v>
      </c>
      <c r="F13" s="53">
        <v>211.0909090909091</v>
      </c>
      <c r="H13" s="1"/>
    </row>
    <row r="14" spans="1:8" ht="12.75">
      <c r="A14" s="55" t="s">
        <v>71</v>
      </c>
      <c r="B14" s="41">
        <v>2.7858424858531183</v>
      </c>
      <c r="C14" s="48">
        <v>1.9642746524223043</v>
      </c>
      <c r="D14" s="9">
        <v>604.6363636363636</v>
      </c>
      <c r="E14" s="49">
        <v>650.1818181818181</v>
      </c>
      <c r="F14" s="53">
        <v>853.3636363636364</v>
      </c>
      <c r="H14" s="1"/>
    </row>
    <row r="15" spans="1:8" ht="12.75">
      <c r="A15" s="55"/>
      <c r="B15" s="41"/>
      <c r="C15" s="48"/>
      <c r="D15" s="9"/>
      <c r="E15" s="49"/>
      <c r="F15" s="53"/>
      <c r="H15" s="1"/>
    </row>
    <row r="16" spans="1:6" s="1" customFormat="1" ht="12.75">
      <c r="A16" s="56" t="s">
        <v>11</v>
      </c>
      <c r="B16" s="41">
        <v>1.725828561649445</v>
      </c>
      <c r="C16" s="48">
        <v>1.139592248727217</v>
      </c>
      <c r="D16" s="9">
        <v>4123.090909090909</v>
      </c>
      <c r="E16" s="49">
        <v>4323.272727272727</v>
      </c>
      <c r="F16" s="49">
        <v>5089.909090909091</v>
      </c>
    </row>
    <row r="17" spans="1:8" ht="12.75">
      <c r="A17" s="54" t="s">
        <v>69</v>
      </c>
      <c r="B17" s="41">
        <v>2.7329526800207615</v>
      </c>
      <c r="C17" s="48">
        <v>1.087212085035083</v>
      </c>
      <c r="D17" s="9">
        <v>855</v>
      </c>
      <c r="E17" s="49">
        <v>989.7272727272727</v>
      </c>
      <c r="F17" s="49">
        <v>1150.3636363636365</v>
      </c>
      <c r="H17" s="1"/>
    </row>
    <row r="18" spans="1:8" ht="12.75">
      <c r="A18" s="54" t="s">
        <v>70</v>
      </c>
      <c r="B18" s="41">
        <v>1.4560029808798447</v>
      </c>
      <c r="C18" s="48">
        <v>1.1539011067332128</v>
      </c>
      <c r="D18" s="9">
        <v>2514.5454545454545</v>
      </c>
      <c r="E18" s="49">
        <v>2527.090909090909</v>
      </c>
      <c r="F18" s="49">
        <v>3033</v>
      </c>
      <c r="H18" s="1"/>
    </row>
    <row r="19" spans="1:8" s="61" customFormat="1" ht="12.75">
      <c r="A19" s="57" t="s">
        <v>12</v>
      </c>
      <c r="B19" s="58">
        <v>1.7045709490498107</v>
      </c>
      <c r="C19" s="59">
        <v>1.3456317121031347</v>
      </c>
      <c r="D19" s="60">
        <v>1708.0909090909092</v>
      </c>
      <c r="E19" s="42">
        <v>1746.2727272727273</v>
      </c>
      <c r="F19" s="42">
        <v>2126.1818181818185</v>
      </c>
      <c r="H19" s="1"/>
    </row>
    <row r="20" spans="1:6" s="62" customFormat="1" ht="12.75">
      <c r="A20" s="57" t="s">
        <v>13</v>
      </c>
      <c r="B20" s="58">
        <v>0.9554074504637633</v>
      </c>
      <c r="C20" s="59">
        <v>0.9593341143486978</v>
      </c>
      <c r="D20" s="60">
        <v>158.72727272727272</v>
      </c>
      <c r="E20" s="42">
        <f>578*12/44</f>
        <v>157.63636363636363</v>
      </c>
      <c r="F20" s="42">
        <f>181.363636363636+144.545454545455</f>
        <v>325.909090909091</v>
      </c>
    </row>
    <row r="21" spans="1:6" s="62" customFormat="1" ht="12.75">
      <c r="A21" s="57" t="s">
        <v>14</v>
      </c>
      <c r="B21" s="58">
        <v>2.2</v>
      </c>
      <c r="C21" s="59">
        <v>1.7904012208943554</v>
      </c>
      <c r="D21" s="42">
        <v>108.27272727272728</v>
      </c>
      <c r="E21" s="131">
        <f>455*12/44</f>
        <v>124.0909090909091</v>
      </c>
      <c r="F21" s="42">
        <v>144.545454545455</v>
      </c>
    </row>
    <row r="22" spans="1:8" ht="12.75">
      <c r="A22" s="63" t="s">
        <v>71</v>
      </c>
      <c r="B22" s="41">
        <v>1.4277320203553323</v>
      </c>
      <c r="C22" s="48">
        <v>1.1518755610210318</v>
      </c>
      <c r="D22" s="9">
        <v>753.5454545454546</v>
      </c>
      <c r="E22" s="132">
        <v>806.7272727272727</v>
      </c>
      <c r="F22" s="53">
        <v>906.5454545454546</v>
      </c>
      <c r="H22" s="1"/>
    </row>
    <row r="23" spans="1:8" ht="12.75">
      <c r="A23" s="63"/>
      <c r="B23" s="41"/>
      <c r="C23" s="48"/>
      <c r="D23" s="9"/>
      <c r="E23" s="132"/>
      <c r="F23" s="53"/>
      <c r="H23" s="1"/>
    </row>
    <row r="24" spans="1:6" s="1" customFormat="1" ht="12.75">
      <c r="A24" s="64" t="s">
        <v>15</v>
      </c>
      <c r="B24" s="43"/>
      <c r="C24" s="51"/>
      <c r="D24" s="52">
        <v>364.36363636363603</v>
      </c>
      <c r="E24" s="133">
        <f>E26-E16-E11</f>
        <v>406.3636363636365</v>
      </c>
      <c r="F24" s="52">
        <v>472.090909090909</v>
      </c>
    </row>
    <row r="25" spans="1:6" s="1" customFormat="1" ht="12.75">
      <c r="A25" s="65"/>
      <c r="B25" s="41"/>
      <c r="C25" s="66"/>
      <c r="D25" s="53"/>
      <c r="E25" s="53"/>
      <c r="F25" s="53"/>
    </row>
    <row r="26" spans="1:6" s="1" customFormat="1" ht="15.75">
      <c r="A26" s="30" t="s">
        <v>35</v>
      </c>
      <c r="B26" s="43">
        <v>2.226836520457698</v>
      </c>
      <c r="C26" s="51">
        <v>1.3711663433503274</v>
      </c>
      <c r="D26" s="15">
        <v>7606.090909090909</v>
      </c>
      <c r="E26" s="52">
        <v>7980</v>
      </c>
      <c r="F26" s="52">
        <v>9927</v>
      </c>
    </row>
    <row r="27" spans="1:6" s="1" customFormat="1" ht="12.75">
      <c r="A27" s="67"/>
      <c r="B27" s="68"/>
      <c r="C27" s="68"/>
      <c r="D27" s="10"/>
      <c r="E27" s="32"/>
      <c r="F27" s="16"/>
    </row>
    <row r="28" spans="1:7" s="23" customFormat="1" ht="80.25" customHeight="1">
      <c r="A28" s="186" t="s">
        <v>181</v>
      </c>
      <c r="B28" s="186"/>
      <c r="C28" s="186"/>
      <c r="D28" s="186"/>
      <c r="E28" s="186"/>
      <c r="F28" s="186"/>
      <c r="G28" s="90"/>
    </row>
    <row r="29" spans="1:7" ht="12.75">
      <c r="A29" s="31"/>
      <c r="B29" s="31"/>
      <c r="C29" s="31"/>
      <c r="D29" s="31"/>
      <c r="E29" s="31"/>
      <c r="F29" s="31"/>
      <c r="G29" s="31"/>
    </row>
    <row r="30" spans="1:7" ht="53.25" customHeight="1">
      <c r="A30" s="187" t="s">
        <v>177</v>
      </c>
      <c r="B30" s="187"/>
      <c r="C30" s="187"/>
      <c r="D30" s="187"/>
      <c r="E30" s="187"/>
      <c r="F30" s="187"/>
      <c r="G30" s="69"/>
    </row>
    <row r="31" spans="1:7" ht="12.75">
      <c r="A31" s="69"/>
      <c r="B31" s="69"/>
      <c r="C31" s="69"/>
      <c r="D31" s="69"/>
      <c r="E31" s="69"/>
      <c r="F31" s="69"/>
      <c r="G31" s="69"/>
    </row>
    <row r="32" spans="1:8" ht="40.5" customHeight="1">
      <c r="A32" s="188" t="s">
        <v>91</v>
      </c>
      <c r="B32" s="188"/>
      <c r="C32" s="188"/>
      <c r="D32" s="188"/>
      <c r="E32" s="188"/>
      <c r="F32" s="188"/>
      <c r="G32" s="44"/>
      <c r="H32" s="45"/>
    </row>
    <row r="33" spans="1:8" ht="12.75">
      <c r="A33" s="44"/>
      <c r="B33" s="44"/>
      <c r="C33" s="44"/>
      <c r="D33" s="44"/>
      <c r="E33" s="69"/>
      <c r="F33" s="44"/>
      <c r="G33" s="44"/>
      <c r="H33" s="45"/>
    </row>
    <row r="34" spans="1:8" ht="12.75">
      <c r="A34" s="44"/>
      <c r="B34" s="44"/>
      <c r="C34" s="44"/>
      <c r="D34" s="44"/>
      <c r="E34" s="69"/>
      <c r="F34" s="44"/>
      <c r="G34" s="44"/>
      <c r="H34" s="45"/>
    </row>
  </sheetData>
  <sheetProtection/>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S164"/>
  <sheetViews>
    <sheetView zoomScaleSheetLayoutView="75" zoomScalePageLayoutView="0" workbookViewId="0" topLeftCell="A1">
      <selection activeCell="A1" sqref="A1"/>
    </sheetView>
  </sheetViews>
  <sheetFormatPr defaultColWidth="9.140625" defaultRowHeight="12.75"/>
  <cols>
    <col min="1" max="2" width="9.140625" style="26" customWidth="1"/>
    <col min="3" max="3" width="9.8515625" style="26" customWidth="1"/>
    <col min="4" max="6" width="14.7109375" style="26" customWidth="1"/>
    <col min="7" max="8" width="9.140625" style="26" customWidth="1"/>
    <col min="19" max="16384" width="9.140625" style="26" customWidth="1"/>
  </cols>
  <sheetData>
    <row r="1" ht="16.5" customHeight="1">
      <c r="A1" s="1" t="s">
        <v>0</v>
      </c>
    </row>
    <row r="3" spans="1:18" s="8" customFormat="1" ht="53.25" customHeight="1">
      <c r="A3" s="192" t="s">
        <v>16</v>
      </c>
      <c r="B3" s="192"/>
      <c r="C3" s="192"/>
      <c r="D3" s="2" t="s">
        <v>190</v>
      </c>
      <c r="E3" s="2" t="s">
        <v>17</v>
      </c>
      <c r="F3" s="2" t="s">
        <v>17</v>
      </c>
      <c r="G3" s="70"/>
      <c r="H3" s="70"/>
      <c r="I3" s="21"/>
      <c r="J3" s="21"/>
      <c r="K3" s="21"/>
      <c r="L3" s="21"/>
      <c r="M3" s="21"/>
      <c r="N3" s="21"/>
      <c r="O3" s="21"/>
      <c r="P3" s="21"/>
      <c r="Q3" s="21"/>
      <c r="R3" s="21"/>
    </row>
    <row r="4" spans="4:6" ht="14.25" customHeight="1">
      <c r="D4" s="71" t="s">
        <v>3</v>
      </c>
      <c r="E4" s="71" t="s">
        <v>3</v>
      </c>
      <c r="F4" s="71" t="s">
        <v>72</v>
      </c>
    </row>
    <row r="5" spans="4:5" ht="12.75">
      <c r="D5" s="71"/>
      <c r="E5" s="71"/>
    </row>
    <row r="6" spans="1:6" ht="12.75">
      <c r="A6" s="4" t="s">
        <v>18</v>
      </c>
      <c r="B6" s="4"/>
      <c r="C6" s="4"/>
      <c r="D6" s="72">
        <f>811*1.288847</f>
        <v>1045.254917</v>
      </c>
      <c r="E6" s="72">
        <v>826.0419512195122</v>
      </c>
      <c r="F6" s="32">
        <f>(E6/D6)*100</f>
        <v>79.0277986532076</v>
      </c>
    </row>
    <row r="7" spans="1:6" ht="12.75">
      <c r="A7" s="4"/>
      <c r="B7" s="4"/>
      <c r="C7" s="4"/>
      <c r="D7" s="72"/>
      <c r="E7" s="72"/>
      <c r="F7" s="32"/>
    </row>
    <row r="8" spans="1:6" ht="12.75">
      <c r="A8" s="26" t="s">
        <v>19</v>
      </c>
      <c r="D8" s="73">
        <f>1133*1.288847</f>
        <v>1460.263651</v>
      </c>
      <c r="E8" s="9">
        <v>970.5</v>
      </c>
      <c r="F8" s="9">
        <f>(E8/D8)*100</f>
        <v>66.46060109319258</v>
      </c>
    </row>
    <row r="9" spans="1:6" ht="12.75">
      <c r="A9" s="29" t="s">
        <v>20</v>
      </c>
      <c r="D9" s="72">
        <f>710*1.288847</f>
        <v>915.0813700000001</v>
      </c>
      <c r="E9" s="73"/>
      <c r="F9" s="9"/>
    </row>
    <row r="10" spans="1:6" ht="12.75">
      <c r="A10" s="65" t="s">
        <v>21</v>
      </c>
      <c r="B10" s="4"/>
      <c r="C10" s="4"/>
      <c r="D10" s="72">
        <f>D8-D9</f>
        <v>545.1822809999999</v>
      </c>
      <c r="E10" s="72"/>
      <c r="F10" s="32"/>
    </row>
    <row r="11" spans="1:6" ht="12.75">
      <c r="A11" s="65"/>
      <c r="B11" s="4"/>
      <c r="C11" s="4"/>
      <c r="D11" s="72"/>
      <c r="E11" s="72"/>
      <c r="F11" s="32"/>
    </row>
    <row r="12" spans="1:6" ht="12.75">
      <c r="A12" s="4" t="s">
        <v>22</v>
      </c>
      <c r="B12" s="4"/>
      <c r="C12" s="4"/>
      <c r="D12" s="72">
        <f>490*1.288847</f>
        <v>631.53503</v>
      </c>
      <c r="E12" s="72">
        <v>307.2</v>
      </c>
      <c r="F12" s="32">
        <f>(E12/D12)*100</f>
        <v>48.64338245813538</v>
      </c>
    </row>
    <row r="13" spans="1:6" ht="12.75">
      <c r="A13" s="4"/>
      <c r="B13" s="4"/>
      <c r="C13" s="4"/>
      <c r="D13" s="72"/>
      <c r="E13" s="72"/>
      <c r="F13" s="32"/>
    </row>
    <row r="14" spans="1:6" ht="12.75">
      <c r="A14" s="26" t="s">
        <v>23</v>
      </c>
      <c r="D14" s="73">
        <f>218*1.288847</f>
        <v>280.96864600000004</v>
      </c>
      <c r="E14" s="73">
        <v>112.8436542</v>
      </c>
      <c r="F14" s="9">
        <f>(E14/D14)*100</f>
        <v>40.16236537652674</v>
      </c>
    </row>
    <row r="15" spans="1:6" ht="12.75">
      <c r="A15" s="29" t="s">
        <v>24</v>
      </c>
      <c r="D15" s="73">
        <f>114*1.288847</f>
        <v>146.928558</v>
      </c>
      <c r="E15" s="73"/>
      <c r="F15" s="9"/>
    </row>
    <row r="16" spans="1:6" ht="12.75">
      <c r="A16" s="29" t="s">
        <v>25</v>
      </c>
      <c r="D16" s="73">
        <f>88*1.288847</f>
        <v>113.418536</v>
      </c>
      <c r="E16" s="73"/>
      <c r="F16" s="9"/>
    </row>
    <row r="17" spans="1:6" ht="12.75">
      <c r="A17" s="65" t="s">
        <v>26</v>
      </c>
      <c r="B17" s="4"/>
      <c r="C17" s="4"/>
      <c r="D17" s="72">
        <f>15*1.288847</f>
        <v>19.332705</v>
      </c>
      <c r="E17" s="72"/>
      <c r="F17" s="32"/>
    </row>
    <row r="18" spans="4:6" ht="12.75">
      <c r="D18" s="73"/>
      <c r="E18" s="73"/>
      <c r="F18" s="9"/>
    </row>
    <row r="19" spans="1:8" ht="12.75">
      <c r="A19" s="14" t="s">
        <v>27</v>
      </c>
      <c r="B19" s="30"/>
      <c r="C19" s="30"/>
      <c r="D19" s="74">
        <f>D6+D8+D12+D14</f>
        <v>3418.022244</v>
      </c>
      <c r="E19" s="74">
        <f>SUM(E6:E14)</f>
        <v>2216.585605419512</v>
      </c>
      <c r="F19" s="15">
        <f>(E19/D19)*100</f>
        <v>64.84994675826084</v>
      </c>
      <c r="G19" s="4"/>
      <c r="H19" s="4"/>
    </row>
    <row r="20" spans="1:8" ht="12.75">
      <c r="A20" s="4"/>
      <c r="B20" s="4"/>
      <c r="C20" s="4"/>
      <c r="D20" s="4"/>
      <c r="E20" s="4"/>
      <c r="F20" s="4"/>
      <c r="G20" s="4"/>
      <c r="H20" s="4"/>
    </row>
    <row r="21" spans="1:8" ht="12.75" customHeight="1">
      <c r="A21" s="193" t="s">
        <v>191</v>
      </c>
      <c r="B21" s="193"/>
      <c r="C21" s="193"/>
      <c r="D21" s="193"/>
      <c r="E21" s="193"/>
      <c r="F21" s="193"/>
      <c r="G21" s="193"/>
      <c r="H21" s="193"/>
    </row>
    <row r="22" spans="1:8" ht="12.75">
      <c r="A22" s="193"/>
      <c r="B22" s="193"/>
      <c r="C22" s="193"/>
      <c r="D22" s="193"/>
      <c r="E22" s="193"/>
      <c r="F22" s="193"/>
      <c r="G22" s="193"/>
      <c r="H22" s="193"/>
    </row>
    <row r="23" spans="1:8" ht="12.75">
      <c r="A23" s="193"/>
      <c r="B23" s="193"/>
      <c r="C23" s="193"/>
      <c r="D23" s="193"/>
      <c r="E23" s="193"/>
      <c r="F23" s="193"/>
      <c r="G23" s="193"/>
      <c r="H23" s="193"/>
    </row>
    <row r="24" spans="1:8" ht="12.75">
      <c r="A24" s="193"/>
      <c r="B24" s="193"/>
      <c r="C24" s="193"/>
      <c r="D24" s="193"/>
      <c r="E24" s="193"/>
      <c r="F24" s="193"/>
      <c r="G24" s="193"/>
      <c r="H24" s="193"/>
    </row>
    <row r="25" spans="1:8" ht="12.75">
      <c r="A25" s="193"/>
      <c r="B25" s="193"/>
      <c r="C25" s="193"/>
      <c r="D25" s="193"/>
      <c r="E25" s="193"/>
      <c r="F25" s="193"/>
      <c r="G25" s="193"/>
      <c r="H25" s="193"/>
    </row>
    <row r="26" spans="1:8" ht="12.75">
      <c r="A26" s="193"/>
      <c r="B26" s="193"/>
      <c r="C26" s="193"/>
      <c r="D26" s="193"/>
      <c r="E26" s="193"/>
      <c r="F26" s="193"/>
      <c r="G26" s="193"/>
      <c r="H26" s="193"/>
    </row>
    <row r="27" spans="1:8" ht="12.75">
      <c r="A27" s="193"/>
      <c r="B27" s="193"/>
      <c r="C27" s="193"/>
      <c r="D27" s="193"/>
      <c r="E27" s="193"/>
      <c r="F27" s="193"/>
      <c r="G27" s="193"/>
      <c r="H27" s="193"/>
    </row>
    <row r="28" spans="1:8" ht="12.75">
      <c r="A28" s="193"/>
      <c r="B28" s="193"/>
      <c r="C28" s="193"/>
      <c r="D28" s="193"/>
      <c r="E28" s="193"/>
      <c r="F28" s="193"/>
      <c r="G28" s="193"/>
      <c r="H28" s="193"/>
    </row>
    <row r="29" spans="1:8" ht="12.75">
      <c r="A29" s="193"/>
      <c r="B29" s="193"/>
      <c r="C29" s="193"/>
      <c r="D29" s="193"/>
      <c r="E29" s="193"/>
      <c r="F29" s="193"/>
      <c r="G29" s="193"/>
      <c r="H29" s="193"/>
    </row>
    <row r="30" spans="1:8" ht="12.75">
      <c r="A30" s="193"/>
      <c r="B30" s="193"/>
      <c r="C30" s="193"/>
      <c r="D30" s="193"/>
      <c r="E30" s="193"/>
      <c r="F30" s="193"/>
      <c r="G30" s="193"/>
      <c r="H30" s="193"/>
    </row>
    <row r="31" spans="1:8" ht="14.25" customHeight="1">
      <c r="A31" s="193"/>
      <c r="B31" s="193"/>
      <c r="C31" s="193"/>
      <c r="D31" s="193"/>
      <c r="E31" s="193"/>
      <c r="F31" s="193"/>
      <c r="G31" s="193"/>
      <c r="H31" s="193"/>
    </row>
    <row r="32" spans="1:8" ht="12.75">
      <c r="A32" s="4"/>
      <c r="B32" s="75"/>
      <c r="C32" s="75"/>
      <c r="D32" s="75"/>
      <c r="E32" s="75"/>
      <c r="F32" s="75"/>
      <c r="G32" s="75"/>
      <c r="H32" s="75"/>
    </row>
    <row r="33" spans="1:8" ht="12" customHeight="1">
      <c r="A33" s="194" t="s">
        <v>95</v>
      </c>
      <c r="B33" s="194"/>
      <c r="C33" s="194"/>
      <c r="D33" s="194"/>
      <c r="E33" s="194"/>
      <c r="F33" s="194"/>
      <c r="G33" s="194"/>
      <c r="H33" s="194"/>
    </row>
    <row r="34" spans="1:8" ht="13.5" customHeight="1">
      <c r="A34" s="194"/>
      <c r="B34" s="194"/>
      <c r="C34" s="194"/>
      <c r="D34" s="194"/>
      <c r="E34" s="194"/>
      <c r="F34" s="194"/>
      <c r="G34" s="194"/>
      <c r="H34" s="194"/>
    </row>
    <row r="35" spans="1:8" ht="13.5" customHeight="1">
      <c r="A35" s="194"/>
      <c r="B35" s="194"/>
      <c r="C35" s="194"/>
      <c r="D35" s="194"/>
      <c r="E35" s="194"/>
      <c r="F35" s="194"/>
      <c r="G35" s="194"/>
      <c r="H35" s="194"/>
    </row>
    <row r="36" ht="14.25" customHeight="1"/>
    <row r="37" spans="1:8" ht="12.75" customHeight="1">
      <c r="A37" s="188" t="s">
        <v>91</v>
      </c>
      <c r="B37" s="188"/>
      <c r="C37" s="188"/>
      <c r="D37" s="188"/>
      <c r="E37" s="188"/>
      <c r="F37" s="188"/>
      <c r="G37" s="188"/>
      <c r="H37" s="188"/>
    </row>
    <row r="38" spans="1:19" ht="12.75" customHeight="1">
      <c r="A38" s="188"/>
      <c r="B38" s="188"/>
      <c r="C38" s="188"/>
      <c r="D38" s="188"/>
      <c r="E38" s="188"/>
      <c r="F38" s="188"/>
      <c r="G38" s="188"/>
      <c r="H38" s="188"/>
      <c r="S38" s="4"/>
    </row>
    <row r="39" spans="1:19" ht="14.25" customHeight="1">
      <c r="A39" s="188"/>
      <c r="B39" s="188"/>
      <c r="C39" s="188"/>
      <c r="D39" s="188"/>
      <c r="E39" s="188"/>
      <c r="F39" s="188"/>
      <c r="G39" s="188"/>
      <c r="H39" s="188"/>
      <c r="S39" s="4"/>
    </row>
    <row r="40" ht="11.25" customHeight="1"/>
    <row r="41" ht="14.25" customHeight="1"/>
    <row r="42" ht="13.5" customHeight="1"/>
    <row r="44" ht="18" customHeight="1"/>
    <row r="50" ht="18" customHeight="1"/>
    <row r="56" ht="16.5" customHeight="1"/>
    <row r="64" ht="18" customHeight="1"/>
    <row r="65" ht="12.75" customHeight="1"/>
    <row r="66" ht="15" customHeight="1">
      <c r="S66" s="77"/>
    </row>
    <row r="67" ht="15.75" customHeight="1"/>
    <row r="68" ht="12.75" customHeight="1">
      <c r="S68" s="78"/>
    </row>
    <row r="69" ht="12.75" customHeight="1">
      <c r="S69" s="78"/>
    </row>
    <row r="70" ht="14.25" customHeight="1">
      <c r="S70" s="78"/>
    </row>
    <row r="71" ht="0.75" customHeight="1">
      <c r="S71" s="78"/>
    </row>
    <row r="72" ht="12.75" customHeight="1">
      <c r="S72" s="78"/>
    </row>
    <row r="73" ht="14.25" customHeight="1">
      <c r="S73" s="78"/>
    </row>
    <row r="74" ht="12.75" customHeight="1">
      <c r="S74" s="78"/>
    </row>
    <row r="75" ht="12.75" customHeight="1">
      <c r="S75" s="78"/>
    </row>
    <row r="76" ht="15" customHeight="1">
      <c r="S76" s="78"/>
    </row>
    <row r="77" ht="15" customHeight="1">
      <c r="S77" s="31"/>
    </row>
    <row r="78" ht="12.75" customHeight="1">
      <c r="S78" s="31"/>
    </row>
    <row r="79" ht="14.25" customHeight="1"/>
    <row r="80" ht="12.75" customHeight="1">
      <c r="S80" s="31"/>
    </row>
    <row r="81" ht="12.75" customHeight="1">
      <c r="S81" s="31"/>
    </row>
    <row r="82" ht="46.5" customHeight="1">
      <c r="S82" s="31"/>
    </row>
    <row r="83" ht="14.25" customHeight="1" hidden="1">
      <c r="S83" s="31"/>
    </row>
    <row r="84" ht="9.75" customHeight="1" hidden="1">
      <c r="S84" s="31"/>
    </row>
    <row r="85" ht="12.75" customHeight="1">
      <c r="S85" s="31"/>
    </row>
    <row r="86" ht="12.75">
      <c r="S86" s="31"/>
    </row>
    <row r="87" ht="12.75">
      <c r="S87" s="31"/>
    </row>
    <row r="88" ht="12.75">
      <c r="S88" s="31"/>
    </row>
    <row r="89" ht="15.75" customHeight="1">
      <c r="S89" s="31"/>
    </row>
    <row r="90" ht="9.75" customHeight="1"/>
    <row r="91" ht="12.75" customHeight="1">
      <c r="S91" s="31"/>
    </row>
    <row r="92" ht="12.75">
      <c r="S92" s="31"/>
    </row>
    <row r="93" ht="12.75">
      <c r="S93" s="31"/>
    </row>
    <row r="94" ht="12.75">
      <c r="S94" s="31"/>
    </row>
    <row r="95" ht="12.75">
      <c r="S95" s="31"/>
    </row>
    <row r="96" ht="12.75">
      <c r="S96" s="31"/>
    </row>
    <row r="97" ht="14.25" customHeight="1">
      <c r="S97" s="31"/>
    </row>
    <row r="98" ht="14.25" customHeight="1">
      <c r="S98" s="38"/>
    </row>
    <row r="99" ht="12.75" customHeight="1">
      <c r="S99" s="31"/>
    </row>
    <row r="100" ht="12.75">
      <c r="S100" s="31"/>
    </row>
    <row r="101" ht="12.75">
      <c r="S101" s="31"/>
    </row>
    <row r="102" ht="12.75">
      <c r="S102" s="31"/>
    </row>
    <row r="103" ht="15" customHeight="1">
      <c r="S103" s="31"/>
    </row>
    <row r="105" ht="12.75" customHeight="1">
      <c r="S105" s="31"/>
    </row>
    <row r="106" ht="14.25" customHeight="1">
      <c r="S106" s="31"/>
    </row>
    <row r="108" ht="12.75" customHeight="1">
      <c r="S108" s="31"/>
    </row>
    <row r="109" ht="12.75">
      <c r="S109" s="31"/>
    </row>
    <row r="110" ht="15" customHeight="1">
      <c r="S110" s="31"/>
    </row>
    <row r="111" ht="12.75">
      <c r="S111" s="31"/>
    </row>
    <row r="112" spans="1:19" ht="39.75" customHeight="1">
      <c r="A112" s="31"/>
      <c r="B112" s="31"/>
      <c r="C112" s="31"/>
      <c r="D112" s="31"/>
      <c r="E112" s="31"/>
      <c r="F112" s="31"/>
      <c r="G112" s="31"/>
      <c r="H112" s="31"/>
      <c r="S112" s="31"/>
    </row>
    <row r="113" spans="1:8" ht="12.75">
      <c r="A113" s="79"/>
      <c r="B113" s="80"/>
      <c r="C113" s="31"/>
      <c r="D113" s="31"/>
      <c r="E113" s="31"/>
      <c r="F113" s="31"/>
      <c r="G113" s="31"/>
      <c r="H113" s="31"/>
    </row>
    <row r="114" spans="1:8" ht="12.75">
      <c r="A114" s="31"/>
      <c r="B114" s="31"/>
      <c r="C114" s="31"/>
      <c r="D114" s="31"/>
      <c r="E114" s="31"/>
      <c r="F114" s="31"/>
      <c r="G114" s="31"/>
      <c r="H114" s="31"/>
    </row>
    <row r="115" ht="12.75">
      <c r="A115" s="1"/>
    </row>
    <row r="116" spans="1:8" ht="12" customHeight="1">
      <c r="A116" s="31"/>
      <c r="B116" s="31"/>
      <c r="C116" s="31"/>
      <c r="D116" s="31"/>
      <c r="E116" s="31"/>
      <c r="F116" s="31"/>
      <c r="G116" s="31"/>
      <c r="H116" s="31"/>
    </row>
    <row r="117" spans="1:8" ht="12" customHeight="1">
      <c r="A117" s="31"/>
      <c r="B117" s="31"/>
      <c r="C117" s="31"/>
      <c r="D117" s="31"/>
      <c r="E117" s="31"/>
      <c r="F117" s="31"/>
      <c r="G117" s="31"/>
      <c r="H117" s="31"/>
    </row>
    <row r="118" spans="1:8" ht="12" customHeight="1">
      <c r="A118" s="31"/>
      <c r="B118" s="31"/>
      <c r="C118" s="31"/>
      <c r="D118" s="31"/>
      <c r="E118" s="31"/>
      <c r="F118" s="31"/>
      <c r="G118" s="31"/>
      <c r="H118" s="31"/>
    </row>
    <row r="119" spans="1:8" ht="12" customHeight="1">
      <c r="A119" s="31"/>
      <c r="B119" s="31"/>
      <c r="C119" s="31"/>
      <c r="D119" s="31"/>
      <c r="E119" s="31"/>
      <c r="F119" s="31"/>
      <c r="G119" s="31"/>
      <c r="H119" s="31"/>
    </row>
    <row r="120" spans="1:8" ht="12" customHeight="1">
      <c r="A120" s="31"/>
      <c r="B120" s="31"/>
      <c r="C120" s="31"/>
      <c r="D120" s="31"/>
      <c r="E120" s="31"/>
      <c r="F120" s="31"/>
      <c r="G120" s="31"/>
      <c r="H120" s="31"/>
    </row>
    <row r="121" spans="1:8" ht="12" customHeight="1">
      <c r="A121" s="31"/>
      <c r="B121" s="31"/>
      <c r="C121" s="31"/>
      <c r="D121" s="31"/>
      <c r="E121" s="31"/>
      <c r="F121" s="31"/>
      <c r="G121" s="31"/>
      <c r="H121" s="31"/>
    </row>
    <row r="122" spans="1:8" ht="12" customHeight="1">
      <c r="A122" s="31"/>
      <c r="B122" s="31"/>
      <c r="C122" s="31"/>
      <c r="D122" s="31"/>
      <c r="E122" s="31"/>
      <c r="F122" s="31"/>
      <c r="G122" s="31"/>
      <c r="H122" s="31"/>
    </row>
    <row r="123" spans="1:8" ht="12" customHeight="1">
      <c r="A123" s="31"/>
      <c r="B123" s="31"/>
      <c r="C123" s="31"/>
      <c r="D123" s="31"/>
      <c r="E123" s="31"/>
      <c r="F123" s="31"/>
      <c r="G123" s="31"/>
      <c r="H123" s="31"/>
    </row>
    <row r="124" spans="1:8" ht="12" customHeight="1">
      <c r="A124" s="31"/>
      <c r="B124" s="31"/>
      <c r="C124" s="31"/>
      <c r="D124" s="31"/>
      <c r="E124" s="31"/>
      <c r="F124" s="31"/>
      <c r="G124" s="31"/>
      <c r="H124" s="31"/>
    </row>
    <row r="125" spans="1:8" ht="12" customHeight="1">
      <c r="A125" s="31"/>
      <c r="B125" s="31"/>
      <c r="C125" s="31"/>
      <c r="D125" s="31"/>
      <c r="E125" s="31"/>
      <c r="F125" s="31"/>
      <c r="G125" s="31"/>
      <c r="H125" s="31"/>
    </row>
    <row r="126" spans="1:8" ht="12" customHeight="1">
      <c r="A126" s="31"/>
      <c r="B126" s="31"/>
      <c r="C126" s="31"/>
      <c r="D126" s="31"/>
      <c r="E126" s="31"/>
      <c r="F126" s="31"/>
      <c r="G126" s="31"/>
      <c r="H126" s="31"/>
    </row>
    <row r="127" spans="1:8" ht="12" customHeight="1">
      <c r="A127" s="31"/>
      <c r="B127" s="31"/>
      <c r="C127" s="31"/>
      <c r="D127" s="31"/>
      <c r="E127" s="31"/>
      <c r="F127" s="31"/>
      <c r="G127" s="31"/>
      <c r="H127" s="31"/>
    </row>
    <row r="128" spans="1:8" ht="12" customHeight="1">
      <c r="A128" s="31"/>
      <c r="B128" s="31"/>
      <c r="C128" s="31"/>
      <c r="D128" s="31"/>
      <c r="E128" s="31"/>
      <c r="F128" s="31"/>
      <c r="G128" s="31"/>
      <c r="H128" s="31"/>
    </row>
    <row r="129" ht="12" customHeight="1"/>
    <row r="130" ht="12" customHeight="1">
      <c r="A130" s="1"/>
    </row>
    <row r="131" spans="1:8" ht="12" customHeight="1">
      <c r="A131" s="31"/>
      <c r="B131" s="31"/>
      <c r="C131" s="31"/>
      <c r="D131" s="31"/>
      <c r="E131" s="31"/>
      <c r="F131" s="31"/>
      <c r="G131" s="31"/>
      <c r="H131" s="31"/>
    </row>
    <row r="132" spans="1:8" ht="12" customHeight="1">
      <c r="A132" s="31"/>
      <c r="B132" s="31"/>
      <c r="C132" s="31"/>
      <c r="D132" s="31"/>
      <c r="E132" s="31"/>
      <c r="F132" s="31"/>
      <c r="G132" s="31"/>
      <c r="H132" s="31"/>
    </row>
    <row r="133" spans="1:8" ht="12" customHeight="1">
      <c r="A133" s="31"/>
      <c r="B133" s="31"/>
      <c r="C133" s="31"/>
      <c r="D133" s="31"/>
      <c r="E133" s="31"/>
      <c r="F133" s="31"/>
      <c r="G133" s="31"/>
      <c r="H133" s="31"/>
    </row>
    <row r="134" spans="1:8" ht="12" customHeight="1">
      <c r="A134" s="31"/>
      <c r="B134" s="31"/>
      <c r="C134" s="31"/>
      <c r="D134" s="31"/>
      <c r="E134" s="31"/>
      <c r="F134" s="31"/>
      <c r="G134" s="31"/>
      <c r="H134" s="31"/>
    </row>
    <row r="135" spans="1:8" ht="12" customHeight="1">
      <c r="A135" s="31"/>
      <c r="B135" s="31"/>
      <c r="C135" s="31"/>
      <c r="D135" s="31"/>
      <c r="E135" s="31"/>
      <c r="F135" s="31"/>
      <c r="G135" s="31"/>
      <c r="H135" s="31"/>
    </row>
    <row r="136" spans="1:8" ht="12" customHeight="1">
      <c r="A136" s="31"/>
      <c r="B136" s="31"/>
      <c r="C136" s="31"/>
      <c r="D136" s="31"/>
      <c r="E136" s="31"/>
      <c r="F136" s="31"/>
      <c r="G136" s="31"/>
      <c r="H136" s="31"/>
    </row>
    <row r="137" spans="1:8" ht="12" customHeight="1">
      <c r="A137" s="31"/>
      <c r="B137" s="31"/>
      <c r="C137" s="31"/>
      <c r="D137" s="31"/>
      <c r="E137" s="31"/>
      <c r="F137" s="31"/>
      <c r="G137" s="31"/>
      <c r="H137" s="31"/>
    </row>
    <row r="138" spans="1:8" ht="12" customHeight="1">
      <c r="A138" s="31"/>
      <c r="B138" s="31"/>
      <c r="C138" s="31"/>
      <c r="D138" s="31"/>
      <c r="E138" s="31"/>
      <c r="F138" s="31"/>
      <c r="G138" s="31"/>
      <c r="H138" s="31"/>
    </row>
    <row r="139" spans="1:8" ht="12" customHeight="1">
      <c r="A139" s="31"/>
      <c r="B139" s="31"/>
      <c r="C139" s="31"/>
      <c r="D139" s="31"/>
      <c r="E139" s="31"/>
      <c r="F139" s="31"/>
      <c r="G139" s="31"/>
      <c r="H139" s="31"/>
    </row>
    <row r="140" spans="1:8" ht="12" customHeight="1">
      <c r="A140" s="31"/>
      <c r="B140" s="31"/>
      <c r="C140" s="31"/>
      <c r="D140" s="31"/>
      <c r="E140" s="31"/>
      <c r="F140" s="31"/>
      <c r="G140" s="31"/>
      <c r="H140" s="31"/>
    </row>
    <row r="141" ht="12" customHeight="1"/>
    <row r="142" ht="12" customHeight="1">
      <c r="A142" s="1"/>
    </row>
    <row r="143" spans="1:8" ht="12" customHeight="1">
      <c r="A143" s="31"/>
      <c r="B143" s="31"/>
      <c r="C143" s="31"/>
      <c r="D143" s="31"/>
      <c r="E143" s="31"/>
      <c r="F143" s="31"/>
      <c r="G143" s="31"/>
      <c r="H143" s="31"/>
    </row>
    <row r="144" spans="1:8" ht="12" customHeight="1">
      <c r="A144" s="31"/>
      <c r="B144" s="31"/>
      <c r="C144" s="31"/>
      <c r="D144" s="31"/>
      <c r="E144" s="31"/>
      <c r="F144" s="31"/>
      <c r="G144" s="31"/>
      <c r="H144" s="31"/>
    </row>
    <row r="145" spans="1:8" ht="12" customHeight="1">
      <c r="A145" s="31"/>
      <c r="B145" s="31"/>
      <c r="C145" s="31"/>
      <c r="D145" s="31"/>
      <c r="E145" s="31"/>
      <c r="F145" s="31"/>
      <c r="G145" s="31"/>
      <c r="H145" s="31"/>
    </row>
    <row r="146" ht="12" customHeight="1"/>
    <row r="147" ht="12" customHeight="1">
      <c r="A147" s="1"/>
    </row>
    <row r="148" spans="1:8" ht="12" customHeight="1">
      <c r="A148" s="31"/>
      <c r="B148" s="31"/>
      <c r="C148" s="31"/>
      <c r="D148" s="31"/>
      <c r="E148" s="31"/>
      <c r="F148" s="31"/>
      <c r="G148" s="31"/>
      <c r="H148" s="31"/>
    </row>
    <row r="149" spans="1:8" ht="12" customHeight="1">
      <c r="A149" s="31"/>
      <c r="B149" s="31"/>
      <c r="C149" s="31"/>
      <c r="D149" s="31"/>
      <c r="E149" s="31"/>
      <c r="F149" s="31"/>
      <c r="G149" s="31"/>
      <c r="H149" s="31"/>
    </row>
    <row r="150" spans="1:8" ht="12" customHeight="1">
      <c r="A150" s="31"/>
      <c r="B150" s="31"/>
      <c r="C150" s="31"/>
      <c r="D150" s="31"/>
      <c r="E150" s="31"/>
      <c r="F150" s="31"/>
      <c r="G150" s="31"/>
      <c r="H150" s="31"/>
    </row>
    <row r="151" spans="1:8" ht="12" customHeight="1">
      <c r="A151" s="31"/>
      <c r="B151" s="31"/>
      <c r="C151" s="31"/>
      <c r="D151" s="31"/>
      <c r="E151" s="31"/>
      <c r="F151" s="31"/>
      <c r="G151" s="31"/>
      <c r="H151" s="31"/>
    </row>
    <row r="152" spans="1:8" ht="12" customHeight="1">
      <c r="A152" s="31"/>
      <c r="B152" s="31"/>
      <c r="C152" s="31"/>
      <c r="D152" s="31"/>
      <c r="E152" s="31"/>
      <c r="F152" s="31"/>
      <c r="G152" s="31"/>
      <c r="H152" s="31"/>
    </row>
    <row r="153" spans="1:8" ht="12" customHeight="1">
      <c r="A153" s="17"/>
      <c r="B153" s="31"/>
      <c r="C153" s="31"/>
      <c r="D153" s="31"/>
      <c r="E153" s="31"/>
      <c r="F153" s="31"/>
      <c r="G153" s="31"/>
      <c r="H153" s="31"/>
    </row>
    <row r="154" spans="1:8" ht="12" customHeight="1">
      <c r="A154" s="31"/>
      <c r="B154" s="31"/>
      <c r="C154" s="31"/>
      <c r="D154" s="31"/>
      <c r="E154" s="31"/>
      <c r="F154" s="31"/>
      <c r="G154" s="31"/>
      <c r="H154" s="31"/>
    </row>
    <row r="155" spans="1:8" ht="12" customHeight="1">
      <c r="A155" s="31"/>
      <c r="B155" s="31"/>
      <c r="C155" s="31"/>
      <c r="D155" s="31"/>
      <c r="E155" s="31"/>
      <c r="F155" s="31"/>
      <c r="G155" s="31"/>
      <c r="H155" s="31"/>
    </row>
    <row r="156" spans="1:8" ht="12" customHeight="1">
      <c r="A156" s="31"/>
      <c r="B156" s="31"/>
      <c r="C156" s="31"/>
      <c r="D156" s="31"/>
      <c r="E156" s="31"/>
      <c r="F156" s="31"/>
      <c r="G156" s="31"/>
      <c r="H156" s="31"/>
    </row>
    <row r="157" spans="1:8" ht="12" customHeight="1">
      <c r="A157" s="31"/>
      <c r="B157" s="31"/>
      <c r="C157" s="31"/>
      <c r="D157" s="31"/>
      <c r="E157" s="31"/>
      <c r="F157" s="31"/>
      <c r="G157" s="31"/>
      <c r="H157" s="31"/>
    </row>
    <row r="158" spans="1:8" ht="12" customHeight="1">
      <c r="A158" s="31"/>
      <c r="B158" s="31"/>
      <c r="C158" s="31"/>
      <c r="D158" s="31"/>
      <c r="E158" s="31"/>
      <c r="F158" s="31"/>
      <c r="G158" s="31"/>
      <c r="H158" s="31"/>
    </row>
    <row r="159" spans="1:8" ht="12" customHeight="1">
      <c r="A159" s="31"/>
      <c r="B159" s="31"/>
      <c r="C159" s="31"/>
      <c r="D159" s="31"/>
      <c r="E159" s="31"/>
      <c r="F159" s="31"/>
      <c r="G159" s="31"/>
      <c r="H159" s="31"/>
    </row>
    <row r="160" spans="1:8" ht="12" customHeight="1">
      <c r="A160" s="31"/>
      <c r="B160" s="31"/>
      <c r="C160" s="31"/>
      <c r="D160" s="31"/>
      <c r="E160" s="31"/>
      <c r="F160" s="31"/>
      <c r="G160" s="31"/>
      <c r="H160" s="31"/>
    </row>
    <row r="161" spans="1:8" ht="12" customHeight="1">
      <c r="A161" s="31"/>
      <c r="B161" s="31"/>
      <c r="C161" s="31"/>
      <c r="D161" s="31"/>
      <c r="E161" s="31"/>
      <c r="F161" s="31"/>
      <c r="G161" s="31"/>
      <c r="H161" s="31"/>
    </row>
    <row r="162" spans="1:8" ht="12" customHeight="1">
      <c r="A162" s="31"/>
      <c r="B162" s="31"/>
      <c r="C162" s="31"/>
      <c r="D162" s="31"/>
      <c r="E162" s="31"/>
      <c r="F162" s="31"/>
      <c r="G162" s="31"/>
      <c r="H162" s="31"/>
    </row>
    <row r="163" ht="12" customHeight="1"/>
    <row r="164" spans="1:2" ht="12" customHeight="1">
      <c r="A164" s="1"/>
      <c r="B164" s="81"/>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sheetProtection/>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152"/>
  <sheetViews>
    <sheetView zoomScaleSheetLayoutView="75" zoomScalePageLayoutView="0" workbookViewId="0" topLeftCell="A1">
      <selection activeCell="A1" sqref="A1:B2"/>
    </sheetView>
  </sheetViews>
  <sheetFormatPr defaultColWidth="9.140625" defaultRowHeight="12.75"/>
  <cols>
    <col min="1" max="1" width="64.421875" style="26" customWidth="1"/>
    <col min="2" max="2" width="23.00390625" style="26" customWidth="1"/>
    <col min="3" max="4" width="9.140625" style="26" customWidth="1"/>
  </cols>
  <sheetData>
    <row r="1" spans="1:4" ht="12.75">
      <c r="A1" s="198" t="s">
        <v>1</v>
      </c>
      <c r="B1" s="198"/>
      <c r="C1" s="77"/>
      <c r="D1" s="77"/>
    </row>
    <row r="2" spans="1:4" ht="12.75">
      <c r="A2" s="198"/>
      <c r="B2" s="198"/>
      <c r="C2" s="77"/>
      <c r="D2" s="77"/>
    </row>
    <row r="3" spans="1:4" ht="12.75">
      <c r="A3" s="40"/>
      <c r="B3" s="40"/>
      <c r="C3" s="77"/>
      <c r="D3" s="77"/>
    </row>
    <row r="4" spans="1:4" ht="12.75">
      <c r="A4" s="82" t="s">
        <v>28</v>
      </c>
      <c r="B4" s="2" t="s">
        <v>29</v>
      </c>
      <c r="C4" s="76"/>
      <c r="D4" s="4"/>
    </row>
    <row r="5" spans="1:3" ht="12.75">
      <c r="A5" s="4"/>
      <c r="B5" s="83" t="s">
        <v>30</v>
      </c>
      <c r="C5" s="4"/>
    </row>
    <row r="7" spans="1:2" ht="14.25">
      <c r="A7" s="26" t="s">
        <v>36</v>
      </c>
      <c r="B7" s="9">
        <f>(1-(21.5/61.5))*1045.3</f>
        <v>679.869918699187</v>
      </c>
    </row>
    <row r="8" ht="12.75">
      <c r="B8" s="9"/>
    </row>
    <row r="9" spans="1:2" ht="14.25">
      <c r="A9" s="26" t="s">
        <v>37</v>
      </c>
      <c r="B9" s="9">
        <f>(1045.3-B7)*0.4</f>
        <v>146.1720325203252</v>
      </c>
    </row>
    <row r="10" ht="12.75">
      <c r="B10" s="9"/>
    </row>
    <row r="11" spans="1:2" ht="14.25">
      <c r="A11" s="26" t="s">
        <v>38</v>
      </c>
      <c r="B11" s="9">
        <f>(1460.3-915.1)*(1-52.6/92.3)</f>
        <v>234.5009750812567</v>
      </c>
    </row>
    <row r="12" spans="2:3" ht="12.75">
      <c r="B12" s="9"/>
      <c r="C12" s="84"/>
    </row>
    <row r="13" spans="1:2" ht="14.25">
      <c r="A13" s="26" t="s">
        <v>39</v>
      </c>
      <c r="B13" s="9">
        <f>(1460.3-915.1-B11)*0.4</f>
        <v>124.27960996749731</v>
      </c>
    </row>
    <row r="14" ht="12.75">
      <c r="B14" s="9"/>
    </row>
    <row r="15" spans="1:2" ht="14.25">
      <c r="A15" s="26" t="s">
        <v>40</v>
      </c>
      <c r="B15" s="9">
        <f>(1-51/92.3)*915.1</f>
        <v>409.4651137594799</v>
      </c>
    </row>
    <row r="16" ht="12.75">
      <c r="B16" s="9"/>
    </row>
    <row r="17" spans="1:2" ht="14.25">
      <c r="A17" s="26" t="s">
        <v>41</v>
      </c>
      <c r="B17" s="9">
        <f>(915.1-B15)*0.4</f>
        <v>202.25395449620805</v>
      </c>
    </row>
    <row r="18" ht="12.75">
      <c r="B18" s="9"/>
    </row>
    <row r="19" spans="1:2" ht="14.25">
      <c r="A19" s="26" t="s">
        <v>42</v>
      </c>
      <c r="B19" s="9">
        <f>(1-79/92.3)*631.5</f>
        <v>90.99620801733474</v>
      </c>
    </row>
    <row r="20" ht="12.75">
      <c r="B20" s="9"/>
    </row>
    <row r="21" spans="1:2" ht="14.25">
      <c r="A21" s="26" t="s">
        <v>43</v>
      </c>
      <c r="B21" s="9">
        <f>(631.5-B19)*0.4</f>
        <v>216.2015167930661</v>
      </c>
    </row>
    <row r="22" ht="12.75">
      <c r="B22" s="9"/>
    </row>
    <row r="23" spans="1:2" ht="14.25">
      <c r="A23" s="26" t="s">
        <v>44</v>
      </c>
      <c r="B23" s="9">
        <f>12*1.288847</f>
        <v>15.466164000000001</v>
      </c>
    </row>
    <row r="24" ht="12.75">
      <c r="B24" s="9"/>
    </row>
    <row r="25" spans="1:2" ht="14.25">
      <c r="A25" s="26" t="s">
        <v>45</v>
      </c>
      <c r="B25" s="9">
        <f>6.6*1.288847</f>
        <v>8.5063902</v>
      </c>
    </row>
    <row r="26" ht="12.75">
      <c r="B26" s="9"/>
    </row>
    <row r="27" spans="1:2" ht="14.25">
      <c r="A27" s="26" t="s">
        <v>46</v>
      </c>
      <c r="B27" s="9">
        <f>(1-(13.5/50))*0.3*146.9</f>
        <v>32.1711</v>
      </c>
    </row>
    <row r="28" ht="12.75">
      <c r="B28" s="9"/>
    </row>
    <row r="29" spans="1:2" ht="14.25">
      <c r="A29" s="26" t="s">
        <v>47</v>
      </c>
      <c r="B29" s="9">
        <f>0.5*113.4</f>
        <v>56.7</v>
      </c>
    </row>
    <row r="30" spans="1:4" ht="12.75">
      <c r="A30" s="4"/>
      <c r="B30" s="32"/>
      <c r="C30" s="4"/>
      <c r="D30" s="4"/>
    </row>
    <row r="31" spans="1:4" s="1" customFormat="1" ht="12.75">
      <c r="A31" s="35" t="s">
        <v>31</v>
      </c>
      <c r="B31" s="85">
        <f>SUM(B7:B30)</f>
        <v>2216.5829835343548</v>
      </c>
      <c r="C31" s="13"/>
      <c r="D31" s="13"/>
    </row>
    <row r="32" spans="1:2" ht="12.75">
      <c r="A32" s="13"/>
      <c r="B32" s="4"/>
    </row>
    <row r="33" spans="1:4" ht="12.75" customHeight="1">
      <c r="A33" s="187" t="s">
        <v>32</v>
      </c>
      <c r="B33" s="187"/>
      <c r="C33" s="69"/>
      <c r="D33" s="69"/>
    </row>
    <row r="34" spans="1:4" ht="12.75">
      <c r="A34" s="187"/>
      <c r="B34" s="187"/>
      <c r="C34" s="69"/>
      <c r="D34" s="69"/>
    </row>
    <row r="35" spans="1:4" ht="12.75">
      <c r="A35" s="187"/>
      <c r="B35" s="187"/>
      <c r="C35" s="69"/>
      <c r="D35" s="69"/>
    </row>
    <row r="36" spans="1:4" ht="12.75">
      <c r="A36" s="197"/>
      <c r="B36" s="197"/>
      <c r="C36" s="69"/>
      <c r="D36" s="69"/>
    </row>
    <row r="37" spans="1:4" ht="14.25">
      <c r="A37" s="199" t="s">
        <v>48</v>
      </c>
      <c r="B37" s="199"/>
      <c r="C37" s="78"/>
      <c r="D37" s="78"/>
    </row>
    <row r="38" spans="1:4" ht="14.25">
      <c r="A38" s="199"/>
      <c r="B38" s="199"/>
      <c r="C38" s="78"/>
      <c r="D38" s="78"/>
    </row>
    <row r="39" spans="1:4" ht="14.25">
      <c r="A39" s="199"/>
      <c r="B39" s="199"/>
      <c r="C39" s="78"/>
      <c r="D39" s="78"/>
    </row>
    <row r="40" spans="1:4" ht="25.5" customHeight="1">
      <c r="A40" s="199"/>
      <c r="B40" s="199"/>
      <c r="C40" s="78"/>
      <c r="D40" s="78"/>
    </row>
    <row r="41" spans="1:4" ht="14.25">
      <c r="A41" s="197"/>
      <c r="B41" s="197"/>
      <c r="C41" s="78"/>
      <c r="D41" s="78"/>
    </row>
    <row r="42" spans="1:4" ht="12.75">
      <c r="A42" s="199" t="s">
        <v>57</v>
      </c>
      <c r="B42" s="199"/>
      <c r="C42" s="31"/>
      <c r="D42" s="31"/>
    </row>
    <row r="43" spans="1:4" ht="12.75">
      <c r="A43" s="199"/>
      <c r="B43" s="199"/>
      <c r="C43" s="31"/>
      <c r="D43" s="31"/>
    </row>
    <row r="44" spans="1:4" ht="12.75">
      <c r="A44" s="199"/>
      <c r="B44" s="199"/>
      <c r="C44" s="31"/>
      <c r="D44" s="31"/>
    </row>
    <row r="45" spans="1:4" ht="12.75">
      <c r="A45" s="199"/>
      <c r="B45" s="199"/>
      <c r="C45" s="31"/>
      <c r="D45" s="31"/>
    </row>
    <row r="46" spans="1:4" ht="15.75" customHeight="1">
      <c r="A46" s="199"/>
      <c r="B46" s="199"/>
      <c r="C46" s="31"/>
      <c r="D46" s="31"/>
    </row>
    <row r="47" spans="1:3" ht="12.75">
      <c r="A47" s="197"/>
      <c r="B47" s="197"/>
      <c r="C47" s="31"/>
    </row>
    <row r="48" spans="1:4" ht="14.25">
      <c r="A48" s="195" t="s">
        <v>58</v>
      </c>
      <c r="B48" s="195"/>
      <c r="C48" s="78"/>
      <c r="D48" s="78"/>
    </row>
    <row r="49" spans="1:4" ht="14.25">
      <c r="A49" s="197"/>
      <c r="B49" s="197"/>
      <c r="C49" s="39"/>
      <c r="D49" s="39"/>
    </row>
    <row r="50" spans="1:4" ht="14.25">
      <c r="A50" s="195" t="s">
        <v>59</v>
      </c>
      <c r="B50" s="195"/>
      <c r="C50" s="78"/>
      <c r="D50" s="78"/>
    </row>
    <row r="51" spans="1:2" ht="12.75">
      <c r="A51" s="197"/>
      <c r="B51" s="197"/>
    </row>
    <row r="52" spans="1:4" ht="14.25">
      <c r="A52" s="195" t="s">
        <v>60</v>
      </c>
      <c r="B52" s="195"/>
      <c r="C52" s="78"/>
      <c r="D52" s="78"/>
    </row>
    <row r="53" spans="1:3" ht="12.75">
      <c r="A53" s="197"/>
      <c r="B53" s="197"/>
      <c r="C53" s="38"/>
    </row>
    <row r="54" spans="1:4" ht="14.25">
      <c r="A54" s="195" t="s">
        <v>61</v>
      </c>
      <c r="B54" s="195"/>
      <c r="C54" s="78"/>
      <c r="D54" s="78"/>
    </row>
    <row r="55" spans="1:4" ht="14.25">
      <c r="A55" s="195"/>
      <c r="B55" s="195"/>
      <c r="C55" s="78"/>
      <c r="D55" s="78"/>
    </row>
    <row r="56" spans="1:2" ht="12.75">
      <c r="A56" s="197"/>
      <c r="B56" s="197"/>
    </row>
    <row r="57" spans="1:4" ht="14.25">
      <c r="A57" s="195" t="s">
        <v>62</v>
      </c>
      <c r="B57" s="195"/>
      <c r="C57" s="78"/>
      <c r="D57" s="78"/>
    </row>
    <row r="58" spans="1:2" ht="12.75">
      <c r="A58" s="197"/>
      <c r="B58" s="197"/>
    </row>
    <row r="59" spans="1:4" ht="14.25">
      <c r="A59" s="195" t="s">
        <v>63</v>
      </c>
      <c r="B59" s="195"/>
      <c r="C59" s="78"/>
      <c r="D59" s="78"/>
    </row>
    <row r="60" spans="1:4" ht="14.25">
      <c r="A60" s="195"/>
      <c r="B60" s="195"/>
      <c r="C60" s="78"/>
      <c r="D60" s="78"/>
    </row>
    <row r="61" spans="1:4" ht="14.25">
      <c r="A61" s="195"/>
      <c r="B61" s="195"/>
      <c r="C61" s="78"/>
      <c r="D61" s="78"/>
    </row>
    <row r="62" spans="1:2" ht="12.75">
      <c r="A62" s="197"/>
      <c r="B62" s="197"/>
    </row>
    <row r="63" spans="1:4" ht="14.25">
      <c r="A63" s="195" t="s">
        <v>64</v>
      </c>
      <c r="B63" s="195"/>
      <c r="C63" s="78"/>
      <c r="D63" s="78"/>
    </row>
    <row r="64" spans="1:4" ht="14.25">
      <c r="A64" s="195"/>
      <c r="B64" s="195"/>
      <c r="C64" s="78"/>
      <c r="D64" s="78"/>
    </row>
    <row r="65" spans="1:2" ht="12.75">
      <c r="A65" s="197"/>
      <c r="B65" s="197"/>
    </row>
    <row r="66" spans="1:4" ht="12.75" customHeight="1">
      <c r="A66" s="196" t="s">
        <v>65</v>
      </c>
      <c r="B66" s="196"/>
      <c r="C66" s="86"/>
      <c r="D66" s="86"/>
    </row>
    <row r="67" spans="1:4" ht="12.75">
      <c r="A67" s="196"/>
      <c r="B67" s="196"/>
      <c r="C67" s="86"/>
      <c r="D67" s="86"/>
    </row>
    <row r="68" spans="1:4" ht="12.75">
      <c r="A68" s="196"/>
      <c r="B68" s="196"/>
      <c r="C68" s="86"/>
      <c r="D68" s="86"/>
    </row>
    <row r="69" spans="1:4" ht="12.75">
      <c r="A69" s="196"/>
      <c r="B69" s="196"/>
      <c r="C69" s="86"/>
      <c r="D69" s="86"/>
    </row>
    <row r="70" spans="1:4" ht="12.75">
      <c r="A70" s="196"/>
      <c r="B70" s="196"/>
      <c r="C70" s="86"/>
      <c r="D70" s="86"/>
    </row>
    <row r="71" spans="1:4" ht="12.75">
      <c r="A71" s="196"/>
      <c r="B71" s="196"/>
      <c r="C71" s="86"/>
      <c r="D71" s="86"/>
    </row>
    <row r="72" spans="1:4" ht="12.75">
      <c r="A72" s="197"/>
      <c r="B72" s="197"/>
      <c r="C72" s="86"/>
      <c r="D72" s="86"/>
    </row>
    <row r="73" spans="1:4" ht="12.75">
      <c r="A73" s="188" t="s">
        <v>91</v>
      </c>
      <c r="B73" s="188"/>
      <c r="C73" s="44"/>
      <c r="D73" s="44"/>
    </row>
    <row r="74" spans="1:4" ht="12.75">
      <c r="A74" s="188"/>
      <c r="B74" s="188"/>
      <c r="C74" s="44"/>
      <c r="D74" s="44"/>
    </row>
    <row r="75" spans="1:4" ht="12.75">
      <c r="A75" s="188"/>
      <c r="B75" s="188"/>
      <c r="C75" s="44"/>
      <c r="D75" s="44"/>
    </row>
    <row r="102" ht="12.75">
      <c r="A102" s="31"/>
    </row>
    <row r="103" ht="12.75">
      <c r="A103" s="31"/>
    </row>
    <row r="104" ht="12.75">
      <c r="A104" s="31"/>
    </row>
    <row r="106" ht="12.75">
      <c r="A106" s="31"/>
    </row>
    <row r="107" ht="12.75">
      <c r="A107" s="31"/>
    </row>
    <row r="108" ht="12.75">
      <c r="A108" s="31"/>
    </row>
    <row r="109" ht="12.75">
      <c r="A109" s="31"/>
    </row>
    <row r="110" ht="12.75">
      <c r="A110" s="31"/>
    </row>
    <row r="111" ht="12.75">
      <c r="A111" s="31"/>
    </row>
    <row r="112" ht="12.75">
      <c r="A112" s="31"/>
    </row>
    <row r="113" ht="12.75">
      <c r="A113" s="31"/>
    </row>
    <row r="114" ht="12.75">
      <c r="A114" s="31"/>
    </row>
    <row r="115" ht="12.75">
      <c r="A115" s="31"/>
    </row>
    <row r="116" ht="12.75">
      <c r="A116" s="31"/>
    </row>
    <row r="117" ht="12.75">
      <c r="A117" s="31"/>
    </row>
    <row r="118" ht="12.75">
      <c r="A118" s="31"/>
    </row>
    <row r="121" ht="12.75">
      <c r="A121" s="31"/>
    </row>
    <row r="122" ht="12.75">
      <c r="A122" s="31"/>
    </row>
    <row r="123" ht="12.75">
      <c r="A123" s="31"/>
    </row>
    <row r="124" ht="12.75">
      <c r="A124" s="31"/>
    </row>
    <row r="125" ht="12.75">
      <c r="A125" s="31"/>
    </row>
    <row r="126" ht="12.75">
      <c r="A126" s="31"/>
    </row>
    <row r="127" ht="12.75">
      <c r="A127" s="31"/>
    </row>
    <row r="128" ht="12.75">
      <c r="A128" s="31"/>
    </row>
    <row r="129" ht="12.75">
      <c r="A129" s="31"/>
    </row>
    <row r="130" ht="12.75">
      <c r="A130" s="31"/>
    </row>
    <row r="133" ht="12.75">
      <c r="A133" s="31"/>
    </row>
    <row r="134" ht="12.75">
      <c r="A134" s="31"/>
    </row>
    <row r="135" ht="12.75">
      <c r="A135" s="31"/>
    </row>
    <row r="138" ht="12.75">
      <c r="A138" s="31"/>
    </row>
    <row r="139" ht="12.75">
      <c r="A139" s="31"/>
    </row>
    <row r="140" ht="12.75">
      <c r="A140" s="31"/>
    </row>
    <row r="141" ht="12.75">
      <c r="A141" s="31"/>
    </row>
    <row r="142" ht="12.75">
      <c r="A142" s="31"/>
    </row>
    <row r="143" ht="12.75">
      <c r="A143" s="31"/>
    </row>
    <row r="144" ht="12.75">
      <c r="A144" s="31"/>
    </row>
    <row r="145" ht="12.75">
      <c r="A145" s="31"/>
    </row>
    <row r="146" ht="12.75">
      <c r="A146" s="31"/>
    </row>
    <row r="147" ht="12.75">
      <c r="A147" s="31"/>
    </row>
    <row r="148" ht="12.75">
      <c r="A148" s="31"/>
    </row>
    <row r="149" ht="12.75">
      <c r="A149" s="31"/>
    </row>
    <row r="150" ht="12.75">
      <c r="A150" s="31"/>
    </row>
    <row r="151" ht="12.75">
      <c r="A151" s="31"/>
    </row>
    <row r="152" ht="12.75">
      <c r="A152" s="31"/>
    </row>
  </sheetData>
  <sheetProtection/>
  <mergeCells count="24">
    <mergeCell ref="A49:B49"/>
    <mergeCell ref="A51:B51"/>
    <mergeCell ref="A53:B53"/>
    <mergeCell ref="A56:B56"/>
    <mergeCell ref="A54:B55"/>
    <mergeCell ref="A50:B50"/>
    <mergeCell ref="A52:B52"/>
    <mergeCell ref="A1:B2"/>
    <mergeCell ref="A37:B40"/>
    <mergeCell ref="A42:B46"/>
    <mergeCell ref="A33:B35"/>
    <mergeCell ref="A48:B48"/>
    <mergeCell ref="A36:B36"/>
    <mergeCell ref="A41:B41"/>
    <mergeCell ref="A47:B47"/>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201" t="s">
        <v>73</v>
      </c>
      <c r="B1" s="201"/>
    </row>
    <row r="3" spans="1:2" ht="12.75">
      <c r="A3" s="11" t="s">
        <v>75</v>
      </c>
      <c r="B3" s="18" t="s">
        <v>76</v>
      </c>
    </row>
    <row r="4" ht="12.75">
      <c r="B4" s="19" t="s">
        <v>66</v>
      </c>
    </row>
    <row r="5" ht="12.75">
      <c r="B5" s="5"/>
    </row>
    <row r="6" spans="1:3" ht="12.75">
      <c r="A6" t="s">
        <v>77</v>
      </c>
      <c r="B6" s="5">
        <f>68112*0.12/0.4</f>
        <v>20433.6</v>
      </c>
      <c r="C6" s="5"/>
    </row>
    <row r="7" spans="1:3" ht="12.75">
      <c r="A7" t="s">
        <v>78</v>
      </c>
      <c r="B7" s="5">
        <f>B6</f>
        <v>20433.6</v>
      </c>
      <c r="C7" s="5"/>
    </row>
    <row r="8" spans="1:2" ht="12.75">
      <c r="A8" t="s">
        <v>79</v>
      </c>
      <c r="B8" s="5">
        <f>47478-(B7+B6)</f>
        <v>6610.800000000003</v>
      </c>
    </row>
    <row r="9" spans="1:3" ht="12.75">
      <c r="A9" t="s">
        <v>80</v>
      </c>
      <c r="B9" s="5">
        <f>SUM(B10:B13)</f>
        <v>30793.550600000002</v>
      </c>
      <c r="C9" s="5"/>
    </row>
    <row r="10" spans="1:3" ht="12.75">
      <c r="A10" s="91" t="s">
        <v>81</v>
      </c>
      <c r="B10" s="60">
        <f>122966*0.32*0.3</f>
        <v>11804.736</v>
      </c>
      <c r="C10" s="5"/>
    </row>
    <row r="11" spans="1:3" ht="12.75">
      <c r="A11" s="91" t="s">
        <v>82</v>
      </c>
      <c r="B11" s="60">
        <f>122966*0.23*0.19</f>
        <v>5373.6142</v>
      </c>
      <c r="C11" s="5"/>
    </row>
    <row r="12" spans="1:3" ht="12.75">
      <c r="A12" s="91" t="s">
        <v>83</v>
      </c>
      <c r="B12" s="60">
        <f>122966*0.42*0.07</f>
        <v>3615.2004000000006</v>
      </c>
      <c r="C12" s="5"/>
    </row>
    <row r="13" spans="1:6" ht="12.75">
      <c r="A13" s="92" t="s">
        <v>84</v>
      </c>
      <c r="B13" s="60">
        <v>10000</v>
      </c>
      <c r="C13" s="5"/>
      <c r="F13" s="42"/>
    </row>
    <row r="14" spans="1:3" ht="12.75">
      <c r="A14" s="3" t="s">
        <v>85</v>
      </c>
      <c r="B14" s="7">
        <f>(109694*0.8)-9100</f>
        <v>78655.20000000001</v>
      </c>
      <c r="C14" s="5"/>
    </row>
    <row r="15" spans="1:3" ht="12.75">
      <c r="A15" s="3"/>
      <c r="B15" s="6"/>
      <c r="C15" s="5"/>
    </row>
    <row r="16" spans="1:2" ht="12.75">
      <c r="A16" s="28" t="s">
        <v>67</v>
      </c>
      <c r="B16" s="12">
        <f>SUM(B6:B9,B14)</f>
        <v>156926.75060000003</v>
      </c>
    </row>
    <row r="17" spans="1:2" ht="12.75">
      <c r="A17" s="27"/>
      <c r="B17" s="6"/>
    </row>
    <row r="18" ht="12.75">
      <c r="B18" s="5"/>
    </row>
    <row r="19" spans="1:2" ht="12.75">
      <c r="A19" s="1" t="s">
        <v>86</v>
      </c>
      <c r="B19" s="5"/>
    </row>
    <row r="20" ht="12.75">
      <c r="B20" s="5"/>
    </row>
    <row r="21" spans="1:3" s="3" customFormat="1" ht="12.75">
      <c r="A21" s="93" t="s">
        <v>87</v>
      </c>
      <c r="B21" s="6">
        <v>138156</v>
      </c>
      <c r="C21" s="6"/>
    </row>
    <row r="22" spans="1:2" ht="12.75">
      <c r="A22" s="3" t="s">
        <v>88</v>
      </c>
      <c r="B22" s="7">
        <f>B6+B7+B8+B9+B14</f>
        <v>156926.75060000003</v>
      </c>
    </row>
    <row r="23" spans="1:3" s="3" customFormat="1" ht="12.75">
      <c r="A23" s="94" t="s">
        <v>89</v>
      </c>
      <c r="B23" s="12">
        <f>B21-B22</f>
        <v>-18770.75060000003</v>
      </c>
      <c r="C23" s="6"/>
    </row>
    <row r="24" spans="1:3" s="3" customFormat="1" ht="12.75">
      <c r="A24" s="93"/>
      <c r="B24" s="6"/>
      <c r="C24" s="6"/>
    </row>
    <row r="25" spans="1:6" ht="94.5" customHeight="1">
      <c r="A25" s="200" t="s">
        <v>90</v>
      </c>
      <c r="B25" s="200"/>
      <c r="C25" s="22"/>
      <c r="D25" s="22"/>
      <c r="E25" s="22"/>
      <c r="F25" s="22"/>
    </row>
    <row r="26" spans="1:6" ht="12.75" customHeight="1">
      <c r="A26" s="22"/>
      <c r="B26" s="22"/>
      <c r="C26" s="22"/>
      <c r="D26" s="22"/>
      <c r="E26" s="22"/>
      <c r="F26" s="22"/>
    </row>
    <row r="27" spans="1:8" ht="55.5" customHeight="1">
      <c r="A27" s="188" t="s">
        <v>91</v>
      </c>
      <c r="B27" s="188"/>
      <c r="C27" s="44"/>
      <c r="D27" s="44"/>
      <c r="E27" s="44"/>
      <c r="F27" s="44"/>
      <c r="G27" s="44"/>
      <c r="H27" s="44"/>
    </row>
    <row r="28" spans="1:8" ht="12.75">
      <c r="A28" s="44"/>
      <c r="B28" s="44"/>
      <c r="C28" s="44"/>
      <c r="D28" s="44"/>
      <c r="E28" s="44"/>
      <c r="F28" s="44"/>
      <c r="G28" s="44"/>
      <c r="H28" s="44"/>
    </row>
    <row r="29" spans="1:8" ht="12.75">
      <c r="A29" s="44"/>
      <c r="B29" s="44"/>
      <c r="C29" s="44"/>
      <c r="D29" s="44"/>
      <c r="E29" s="44"/>
      <c r="F29" s="44"/>
      <c r="G29" s="44"/>
      <c r="H29" s="44"/>
    </row>
    <row r="30" spans="1:6" ht="12.75">
      <c r="A30" s="22"/>
      <c r="B30" s="22"/>
      <c r="C30" s="22"/>
      <c r="D30" s="22"/>
      <c r="E30" s="22"/>
      <c r="F30" s="22"/>
    </row>
    <row r="31" spans="1:6" ht="12.75">
      <c r="A31" s="22"/>
      <c r="B31" s="22"/>
      <c r="C31" s="22"/>
      <c r="D31" s="22"/>
      <c r="E31" s="22"/>
      <c r="F31" s="22"/>
    </row>
    <row r="32" spans="1:6" ht="12.75">
      <c r="A32" s="22"/>
      <c r="B32" s="22"/>
      <c r="C32" s="22"/>
      <c r="D32" s="22"/>
      <c r="E32" s="22"/>
      <c r="F32" s="22"/>
    </row>
    <row r="33" spans="1:6" ht="12.75">
      <c r="A33" s="22"/>
      <c r="B33" s="22"/>
      <c r="C33" s="22"/>
      <c r="D33" s="22"/>
      <c r="E33" s="22"/>
      <c r="F33" s="22"/>
    </row>
    <row r="34" spans="1:6" ht="12.75">
      <c r="A34" s="22"/>
      <c r="B34" s="22"/>
      <c r="C34" s="22"/>
      <c r="D34" s="22"/>
      <c r="E34" s="22"/>
      <c r="F34" s="22"/>
    </row>
    <row r="35" spans="1:6" ht="12.75">
      <c r="A35" s="22"/>
      <c r="B35" s="22"/>
      <c r="C35" s="22"/>
      <c r="D35" s="22"/>
      <c r="E35" s="22"/>
      <c r="F35" s="22"/>
    </row>
    <row r="36" spans="1:6" ht="17.25" customHeight="1">
      <c r="A36" s="22"/>
      <c r="B36" s="22"/>
      <c r="C36" s="22"/>
      <c r="D36" s="22"/>
      <c r="E36" s="22"/>
      <c r="F36" s="22"/>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165" t="s">
        <v>184</v>
      </c>
      <c r="B1" s="166"/>
      <c r="C1" s="166"/>
    </row>
    <row r="2" spans="1:3" ht="12.75">
      <c r="A2" s="167"/>
      <c r="B2" s="166"/>
      <c r="C2" s="166"/>
    </row>
    <row r="3" spans="1:3" ht="14.25">
      <c r="A3" s="168" t="s">
        <v>68</v>
      </c>
      <c r="B3" s="169" t="s">
        <v>186</v>
      </c>
      <c r="C3" s="170" t="s">
        <v>187</v>
      </c>
    </row>
    <row r="4" spans="1:4" ht="15">
      <c r="A4" s="171"/>
      <c r="B4" s="202" t="s">
        <v>185</v>
      </c>
      <c r="C4" s="202"/>
      <c r="D4" s="23"/>
    </row>
    <row r="5" spans="1:3" ht="12.75">
      <c r="A5" s="167"/>
      <c r="B5" s="166"/>
      <c r="C5" s="166"/>
    </row>
    <row r="6" spans="1:7" ht="12.75">
      <c r="A6" s="172">
        <v>1950</v>
      </c>
      <c r="B6" s="166">
        <v>11</v>
      </c>
      <c r="C6" s="173">
        <v>8</v>
      </c>
      <c r="E6" s="173"/>
      <c r="F6" s="174"/>
      <c r="G6" s="174"/>
    </row>
    <row r="7" spans="1:7" ht="12.75">
      <c r="A7" s="172">
        <v>1951</v>
      </c>
      <c r="B7" s="166">
        <v>11</v>
      </c>
      <c r="C7" s="173">
        <v>7</v>
      </c>
      <c r="E7" s="173"/>
      <c r="F7" s="174"/>
      <c r="G7" s="174"/>
    </row>
    <row r="8" spans="1:7" ht="12.75">
      <c r="A8" s="172">
        <v>1952</v>
      </c>
      <c r="B8" s="166">
        <v>12</v>
      </c>
      <c r="C8" s="173">
        <v>6</v>
      </c>
      <c r="G8" s="174"/>
    </row>
    <row r="9" spans="1:7" ht="12.75">
      <c r="A9" s="172">
        <v>1953</v>
      </c>
      <c r="B9" s="166">
        <v>13</v>
      </c>
      <c r="C9" s="173">
        <v>8</v>
      </c>
      <c r="G9" s="174"/>
    </row>
    <row r="10" spans="1:7" ht="12.75">
      <c r="A10" s="172">
        <v>1954</v>
      </c>
      <c r="B10" s="166">
        <v>14</v>
      </c>
      <c r="C10" s="173">
        <v>8</v>
      </c>
      <c r="G10" s="174"/>
    </row>
    <row r="11" spans="1:7" ht="12.75">
      <c r="A11" s="172">
        <v>1955</v>
      </c>
      <c r="B11" s="175">
        <v>15</v>
      </c>
      <c r="C11" s="173">
        <v>11</v>
      </c>
      <c r="G11" s="174"/>
    </row>
    <row r="12" spans="1:7" ht="12.75">
      <c r="A12" s="172">
        <v>1956</v>
      </c>
      <c r="B12" s="166">
        <v>16</v>
      </c>
      <c r="C12" s="173">
        <v>9.1</v>
      </c>
      <c r="G12" s="174"/>
    </row>
    <row r="13" spans="1:7" ht="12.75">
      <c r="A13" s="172">
        <v>1957</v>
      </c>
      <c r="B13" s="166">
        <v>17</v>
      </c>
      <c r="C13" s="173">
        <v>9.8</v>
      </c>
      <c r="G13" s="174"/>
    </row>
    <row r="14" spans="1:7" ht="12.75">
      <c r="A14" s="172">
        <v>1958</v>
      </c>
      <c r="B14" s="166">
        <v>18</v>
      </c>
      <c r="C14" s="173">
        <v>8.7</v>
      </c>
      <c r="G14" s="174"/>
    </row>
    <row r="15" spans="1:7" ht="12.75">
      <c r="A15" s="172">
        <v>1959</v>
      </c>
      <c r="B15" s="166">
        <v>19</v>
      </c>
      <c r="C15" s="173">
        <v>10.8</v>
      </c>
      <c r="G15" s="174"/>
    </row>
    <row r="16" spans="1:7" ht="12.75">
      <c r="A16" s="172">
        <v>1960</v>
      </c>
      <c r="B16" s="175">
        <v>20</v>
      </c>
      <c r="C16" s="173">
        <v>12.8</v>
      </c>
      <c r="E16" s="173"/>
      <c r="F16" s="174"/>
      <c r="G16" s="174"/>
    </row>
    <row r="17" spans="1:7" ht="12.75">
      <c r="A17" s="172">
        <v>1961</v>
      </c>
      <c r="B17" s="175">
        <v>20</v>
      </c>
      <c r="C17" s="173">
        <v>11.4</v>
      </c>
      <c r="E17" s="173"/>
      <c r="F17" s="174"/>
      <c r="G17" s="174"/>
    </row>
    <row r="18" spans="1:7" ht="12.75">
      <c r="A18" s="172">
        <v>1962</v>
      </c>
      <c r="B18" s="175">
        <v>20</v>
      </c>
      <c r="C18" s="173">
        <v>14</v>
      </c>
      <c r="E18" s="173"/>
      <c r="F18" s="174"/>
      <c r="G18" s="174"/>
    </row>
    <row r="19" spans="1:7" ht="12.75">
      <c r="A19" s="172">
        <v>1963</v>
      </c>
      <c r="B19" s="175">
        <v>20</v>
      </c>
      <c r="C19" s="173">
        <v>15.9</v>
      </c>
      <c r="E19" s="173"/>
      <c r="F19" s="174"/>
      <c r="G19" s="174"/>
    </row>
    <row r="20" spans="1:7" ht="12.75">
      <c r="A20" s="172">
        <v>1964</v>
      </c>
      <c r="B20" s="175">
        <v>21</v>
      </c>
      <c r="C20" s="173">
        <v>16.7</v>
      </c>
      <c r="E20" s="173"/>
      <c r="F20" s="174"/>
      <c r="G20" s="174"/>
    </row>
    <row r="21" spans="1:7" ht="12.75">
      <c r="A21" s="172">
        <v>1965</v>
      </c>
      <c r="B21" s="175">
        <v>21</v>
      </c>
      <c r="C21" s="173">
        <v>19</v>
      </c>
      <c r="E21" s="173"/>
      <c r="F21" s="174"/>
      <c r="G21" s="174"/>
    </row>
    <row r="22" spans="1:7" ht="12.75">
      <c r="A22" s="172">
        <v>1966</v>
      </c>
      <c r="B22" s="175">
        <v>22</v>
      </c>
      <c r="C22" s="173">
        <v>19.2</v>
      </c>
      <c r="E22" s="173"/>
      <c r="F22" s="174"/>
      <c r="G22" s="174"/>
    </row>
    <row r="23" spans="1:7" ht="12.75">
      <c r="A23" s="172">
        <v>1967</v>
      </c>
      <c r="B23" s="175">
        <v>23</v>
      </c>
      <c r="C23" s="173">
        <v>18.6</v>
      </c>
      <c r="E23" s="173"/>
      <c r="F23" s="174"/>
      <c r="G23" s="174"/>
    </row>
    <row r="24" spans="1:7" ht="12.75">
      <c r="A24" s="172">
        <v>1968</v>
      </c>
      <c r="B24" s="175">
        <v>24</v>
      </c>
      <c r="C24" s="173">
        <v>21.6</v>
      </c>
      <c r="E24" s="173"/>
      <c r="F24" s="174"/>
      <c r="G24" s="174"/>
    </row>
    <row r="25" spans="1:7" ht="12.75">
      <c r="A25" s="172">
        <v>1969</v>
      </c>
      <c r="B25" s="175">
        <v>25</v>
      </c>
      <c r="C25" s="173">
        <v>23.1</v>
      </c>
      <c r="E25" s="173"/>
      <c r="F25" s="174"/>
      <c r="G25" s="174"/>
    </row>
    <row r="26" spans="1:7" ht="12.75">
      <c r="A26" s="172">
        <v>1970</v>
      </c>
      <c r="B26" s="175">
        <v>36</v>
      </c>
      <c r="C26" s="173">
        <v>22</v>
      </c>
      <c r="E26" s="173"/>
      <c r="F26" s="174"/>
      <c r="G26" s="174"/>
    </row>
    <row r="27" spans="1:7" ht="12.75">
      <c r="A27" s="172">
        <v>1971</v>
      </c>
      <c r="B27" s="175">
        <v>39</v>
      </c>
      <c r="C27" s="174">
        <v>26.460499</v>
      </c>
      <c r="E27" s="173"/>
      <c r="F27" s="174"/>
      <c r="G27" s="174"/>
    </row>
    <row r="28" spans="1:7" ht="12.75">
      <c r="A28" s="172">
        <v>1972</v>
      </c>
      <c r="B28" s="175">
        <v>46</v>
      </c>
      <c r="C28" s="174">
        <v>27.915796</v>
      </c>
      <c r="E28" s="173"/>
      <c r="F28" s="174"/>
      <c r="G28" s="174"/>
    </row>
    <row r="29" spans="1:7" ht="12.75">
      <c r="A29" s="172">
        <v>1973</v>
      </c>
      <c r="B29" s="175">
        <v>52</v>
      </c>
      <c r="C29" s="174">
        <v>30.03146</v>
      </c>
      <c r="E29" s="173"/>
      <c r="F29" s="174"/>
      <c r="G29" s="174"/>
    </row>
    <row r="30" spans="1:7" ht="12.75">
      <c r="A30" s="172">
        <v>1974</v>
      </c>
      <c r="B30" s="175">
        <v>52</v>
      </c>
      <c r="C30" s="174">
        <v>26.006061</v>
      </c>
      <c r="E30" s="173"/>
      <c r="F30" s="174"/>
      <c r="G30" s="174"/>
    </row>
    <row r="31" spans="1:7" ht="12.75">
      <c r="A31" s="172">
        <v>1975</v>
      </c>
      <c r="B31" s="175">
        <v>43</v>
      </c>
      <c r="C31" s="174">
        <v>25.026022</v>
      </c>
      <c r="E31" s="173"/>
      <c r="F31" s="174"/>
      <c r="G31" s="174"/>
    </row>
    <row r="32" spans="1:7" ht="12.75">
      <c r="A32" s="172">
        <v>1976</v>
      </c>
      <c r="B32" s="175">
        <v>47</v>
      </c>
      <c r="C32" s="174">
        <v>28.85664</v>
      </c>
      <c r="E32" s="173"/>
      <c r="F32" s="174"/>
      <c r="G32" s="174"/>
    </row>
    <row r="33" spans="1:7" ht="12.75">
      <c r="A33" s="172">
        <v>1977</v>
      </c>
      <c r="B33" s="175">
        <v>49</v>
      </c>
      <c r="C33" s="174">
        <v>30.532334</v>
      </c>
      <c r="E33" s="173"/>
      <c r="F33" s="174"/>
      <c r="G33" s="174"/>
    </row>
    <row r="34" spans="1:7" ht="12.75">
      <c r="A34" s="172">
        <v>1978</v>
      </c>
      <c r="B34" s="175">
        <v>51</v>
      </c>
      <c r="C34" s="174">
        <v>31.237751</v>
      </c>
      <c r="E34" s="173"/>
      <c r="F34" s="174"/>
      <c r="G34" s="174"/>
    </row>
    <row r="35" spans="1:7" ht="12.75">
      <c r="A35" s="172">
        <v>1979</v>
      </c>
      <c r="B35" s="175">
        <v>54</v>
      </c>
      <c r="C35" s="174">
        <v>30.818435</v>
      </c>
      <c r="E35" s="173"/>
      <c r="F35" s="174"/>
      <c r="G35" s="174"/>
    </row>
    <row r="36" spans="1:7" ht="12.75">
      <c r="A36" s="172">
        <v>1980</v>
      </c>
      <c r="B36" s="175">
        <v>62</v>
      </c>
      <c r="C36" s="174">
        <v>28.609047</v>
      </c>
      <c r="E36" s="173"/>
      <c r="F36" s="174"/>
      <c r="G36" s="174"/>
    </row>
    <row r="37" spans="1:7" ht="12.75">
      <c r="A37" s="172">
        <v>1981</v>
      </c>
      <c r="B37" s="175">
        <v>65</v>
      </c>
      <c r="C37" s="174">
        <v>27.483098</v>
      </c>
      <c r="E37" s="173"/>
      <c r="F37" s="174"/>
      <c r="G37" s="174"/>
    </row>
    <row r="38" spans="1:7" ht="12.75">
      <c r="A38" s="172">
        <v>1982</v>
      </c>
      <c r="B38" s="175">
        <v>69</v>
      </c>
      <c r="C38" s="174">
        <v>26.657855</v>
      </c>
      <c r="E38" s="173"/>
      <c r="F38" s="174"/>
      <c r="G38" s="174"/>
    </row>
    <row r="39" spans="1:7" ht="12.75">
      <c r="A39" s="172">
        <v>1983</v>
      </c>
      <c r="B39" s="175">
        <v>74</v>
      </c>
      <c r="C39" s="174">
        <v>30.009006</v>
      </c>
      <c r="E39" s="173"/>
      <c r="F39" s="174"/>
      <c r="G39" s="174"/>
    </row>
    <row r="40" spans="1:7" ht="12.75">
      <c r="A40" s="172">
        <v>1984</v>
      </c>
      <c r="B40" s="175">
        <v>76</v>
      </c>
      <c r="C40" s="174">
        <v>30.533439</v>
      </c>
      <c r="E40" s="173"/>
      <c r="F40" s="174"/>
      <c r="G40" s="174"/>
    </row>
    <row r="41" spans="1:7" ht="12.75">
      <c r="A41" s="172">
        <v>1985</v>
      </c>
      <c r="B41" s="175">
        <v>79</v>
      </c>
      <c r="C41" s="174">
        <v>32.353081</v>
      </c>
      <c r="E41" s="173"/>
      <c r="F41" s="174"/>
      <c r="G41" s="174"/>
    </row>
    <row r="42" spans="1:7" ht="12.75">
      <c r="A42" s="172">
        <v>1986</v>
      </c>
      <c r="B42" s="175">
        <v>84</v>
      </c>
      <c r="C42" s="174">
        <v>32.937324</v>
      </c>
      <c r="E42" s="173"/>
      <c r="F42" s="174"/>
      <c r="G42" s="174"/>
    </row>
    <row r="43" spans="1:6" ht="12.75">
      <c r="A43" s="172">
        <v>1987</v>
      </c>
      <c r="B43" s="175">
        <v>98</v>
      </c>
      <c r="C43" s="174">
        <v>33.114256</v>
      </c>
      <c r="E43" s="173"/>
      <c r="F43" s="174"/>
    </row>
    <row r="44" spans="1:6" ht="12.75">
      <c r="A44" s="172">
        <v>1988</v>
      </c>
      <c r="B44" s="175">
        <v>105</v>
      </c>
      <c r="C44" s="174">
        <v>34.396619</v>
      </c>
      <c r="E44" s="173"/>
      <c r="F44" s="174"/>
    </row>
    <row r="45" spans="1:6" ht="12.75">
      <c r="A45" s="172">
        <v>1989</v>
      </c>
      <c r="B45" s="175">
        <v>95</v>
      </c>
      <c r="C45" s="174">
        <v>35.698786</v>
      </c>
      <c r="E45" s="173"/>
      <c r="F45" s="174"/>
    </row>
    <row r="46" spans="1:6" ht="12.75">
      <c r="A46" s="172">
        <v>1990</v>
      </c>
      <c r="B46" s="175">
        <v>91.38773</v>
      </c>
      <c r="C46" s="174">
        <v>36.273082</v>
      </c>
      <c r="E46" s="173"/>
      <c r="F46" s="174"/>
    </row>
    <row r="47" spans="1:6" ht="12.75">
      <c r="A47" s="172">
        <v>1991</v>
      </c>
      <c r="B47" s="175">
        <v>95.78173000000004</v>
      </c>
      <c r="C47" s="174">
        <v>35.080275</v>
      </c>
      <c r="E47" s="173"/>
      <c r="F47" s="174"/>
    </row>
    <row r="48" spans="1:6" ht="12.75">
      <c r="A48" s="172">
        <v>1992</v>
      </c>
      <c r="B48" s="175">
        <v>99.2731</v>
      </c>
      <c r="C48" s="174">
        <v>35.48774</v>
      </c>
      <c r="E48" s="173"/>
      <c r="F48" s="174"/>
    </row>
    <row r="49" spans="1:6" ht="12.75">
      <c r="A49" s="172">
        <v>1993</v>
      </c>
      <c r="B49" s="175">
        <v>98.6484</v>
      </c>
      <c r="C49" s="174">
        <v>34.197046</v>
      </c>
      <c r="E49" s="173"/>
      <c r="F49" s="174"/>
    </row>
    <row r="50" spans="1:6" ht="12.75">
      <c r="A50" s="172">
        <v>1994</v>
      </c>
      <c r="B50" s="175">
        <v>102.32114999999999</v>
      </c>
      <c r="C50" s="174">
        <v>35.638599</v>
      </c>
      <c r="E50" s="173"/>
      <c r="F50" s="174"/>
    </row>
    <row r="51" spans="1:6" ht="12.75">
      <c r="A51" s="172">
        <v>1995</v>
      </c>
      <c r="B51" s="175">
        <v>103.53250000000004</v>
      </c>
      <c r="C51" s="174">
        <v>36.070056</v>
      </c>
      <c r="E51" s="173"/>
      <c r="F51" s="174"/>
    </row>
    <row r="52" spans="1:6" ht="12.75">
      <c r="A52" s="172">
        <v>1996</v>
      </c>
      <c r="B52" s="175">
        <v>96.53400000000008</v>
      </c>
      <c r="C52" s="174">
        <v>37.196868</v>
      </c>
      <c r="E52" s="173"/>
      <c r="F52" s="174"/>
    </row>
    <row r="53" spans="1:6" ht="12.75">
      <c r="A53" s="172">
        <v>1997</v>
      </c>
      <c r="B53" s="175">
        <v>89.973</v>
      </c>
      <c r="C53" s="174">
        <v>38.453</v>
      </c>
      <c r="E53" s="173"/>
      <c r="F53" s="174"/>
    </row>
    <row r="54" spans="1:6" ht="12.75">
      <c r="A54" s="176">
        <v>1998</v>
      </c>
      <c r="B54" s="175">
        <v>87.035</v>
      </c>
      <c r="C54" s="174">
        <v>37.925</v>
      </c>
      <c r="E54" s="173"/>
      <c r="F54" s="174"/>
    </row>
    <row r="55" spans="1:6" ht="12.75">
      <c r="A55" s="172">
        <v>1999</v>
      </c>
      <c r="B55" s="175">
        <v>96.26900000000002</v>
      </c>
      <c r="C55" s="174">
        <v>39.793444</v>
      </c>
      <c r="E55" s="173"/>
      <c r="F55" s="174"/>
    </row>
    <row r="56" spans="1:6" ht="12.75">
      <c r="A56" s="172">
        <v>2000</v>
      </c>
      <c r="B56" s="177">
        <v>107.24140000000001</v>
      </c>
      <c r="C56" s="174">
        <v>41.22916</v>
      </c>
      <c r="E56" s="173"/>
      <c r="F56" s="174"/>
    </row>
    <row r="57" spans="1:6" ht="12.75">
      <c r="A57" s="167">
        <v>2001</v>
      </c>
      <c r="B57" s="166">
        <v>99.00439999999993</v>
      </c>
      <c r="C57" s="174">
        <v>40.150342</v>
      </c>
      <c r="E57" s="173"/>
      <c r="F57" s="174"/>
    </row>
    <row r="58" spans="1:6" ht="12.75">
      <c r="A58" s="167">
        <v>2002</v>
      </c>
      <c r="B58" s="166">
        <v>111.36129999999999</v>
      </c>
      <c r="C58" s="174">
        <v>40.864405</v>
      </c>
      <c r="E58" s="178"/>
      <c r="F58" s="174"/>
    </row>
    <row r="59" spans="1:6" ht="12.75">
      <c r="A59" s="176">
        <v>2003</v>
      </c>
      <c r="B59" s="179">
        <v>120.04340000000002</v>
      </c>
      <c r="C59" s="174">
        <v>40.656604</v>
      </c>
      <c r="E59" s="178"/>
      <c r="F59" s="174"/>
    </row>
    <row r="60" spans="1:6" ht="12.75">
      <c r="A60" s="167">
        <v>2004</v>
      </c>
      <c r="B60" s="166">
        <v>126.70786000000005</v>
      </c>
      <c r="C60" s="174">
        <v>42.488957</v>
      </c>
      <c r="E60" s="178"/>
      <c r="F60" s="174"/>
    </row>
    <row r="61" spans="1:6" ht="12.75">
      <c r="A61" s="167">
        <v>2005</v>
      </c>
      <c r="B61" s="166">
        <v>122.57252000000007</v>
      </c>
      <c r="C61" s="174">
        <v>44.173067</v>
      </c>
      <c r="E61" s="178"/>
      <c r="F61" s="174"/>
    </row>
    <row r="62" spans="1:6" ht="12.75">
      <c r="A62" s="167">
        <v>2006</v>
      </c>
      <c r="B62" s="166">
        <v>126.42152000000006</v>
      </c>
      <c r="C62" s="174">
        <v>46.577235</v>
      </c>
      <c r="E62" s="178"/>
      <c r="F62" s="174"/>
    </row>
    <row r="63" spans="1:6" ht="12.75">
      <c r="A63" s="180">
        <v>2007</v>
      </c>
      <c r="B63" s="181">
        <v>129.88452</v>
      </c>
      <c r="C63" s="182">
        <v>49.344591</v>
      </c>
      <c r="E63" s="178"/>
      <c r="F63" s="174"/>
    </row>
    <row r="64" spans="1:3" ht="12.75">
      <c r="A64" s="167"/>
      <c r="B64" s="166"/>
      <c r="C64" s="166"/>
    </row>
    <row r="65" spans="1:9" ht="28.5" customHeight="1">
      <c r="A65" s="204" t="s">
        <v>188</v>
      </c>
      <c r="B65" s="204"/>
      <c r="C65" s="204"/>
      <c r="D65" s="204"/>
      <c r="E65" s="204"/>
      <c r="F65" s="204"/>
      <c r="G65" s="167"/>
      <c r="H65" s="183"/>
      <c r="I65" s="184"/>
    </row>
    <row r="66" spans="1:7" ht="12.75">
      <c r="A66" s="167"/>
      <c r="B66" s="167"/>
      <c r="C66" s="167"/>
      <c r="D66" s="167"/>
      <c r="E66" s="167"/>
      <c r="F66" s="167"/>
      <c r="G66" s="167"/>
    </row>
    <row r="67" spans="1:7" ht="78" customHeight="1">
      <c r="A67" s="205" t="s">
        <v>189</v>
      </c>
      <c r="B67" s="203"/>
      <c r="C67" s="203"/>
      <c r="D67" s="203"/>
      <c r="E67" s="203"/>
      <c r="F67" s="203"/>
      <c r="G67" s="203"/>
    </row>
    <row r="69" spans="1:9" ht="56.25" customHeight="1">
      <c r="A69" s="203" t="s">
        <v>93</v>
      </c>
      <c r="B69" s="203"/>
      <c r="C69" s="203"/>
      <c r="D69" s="203"/>
      <c r="E69" s="203"/>
      <c r="F69" s="203"/>
      <c r="G69" s="203"/>
      <c r="H69" s="203"/>
      <c r="I69" s="184"/>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98</v>
      </c>
    </row>
    <row r="2" ht="12.75">
      <c r="A2" s="88"/>
    </row>
    <row r="3" spans="1:7" ht="12.75">
      <c r="A3" s="122" t="s">
        <v>68</v>
      </c>
      <c r="B3" s="123" t="s">
        <v>104</v>
      </c>
      <c r="C3" s="123" t="s">
        <v>108</v>
      </c>
      <c r="D3" s="123" t="s">
        <v>107</v>
      </c>
      <c r="E3" s="123" t="s">
        <v>105</v>
      </c>
      <c r="F3" s="123" t="s">
        <v>182</v>
      </c>
      <c r="G3" s="123" t="s">
        <v>106</v>
      </c>
    </row>
    <row r="4" spans="1:7" ht="12.75">
      <c r="A4" s="88"/>
      <c r="B4" s="189" t="s">
        <v>72</v>
      </c>
      <c r="C4" s="189"/>
      <c r="D4" s="189"/>
      <c r="E4" s="189"/>
      <c r="F4" s="189"/>
      <c r="G4" s="189"/>
    </row>
    <row r="6" spans="1:7" ht="12.75">
      <c r="A6" s="21" t="s">
        <v>162</v>
      </c>
      <c r="B6" s="152">
        <v>0.7</v>
      </c>
      <c r="C6">
        <v>3</v>
      </c>
      <c r="D6">
        <v>4</v>
      </c>
      <c r="E6">
        <v>9</v>
      </c>
      <c r="F6">
        <v>17</v>
      </c>
      <c r="G6" s="19" t="s">
        <v>170</v>
      </c>
    </row>
    <row r="7" spans="1:7" ht="12.75">
      <c r="A7" s="21" t="s">
        <v>163</v>
      </c>
      <c r="B7" s="152">
        <v>0.8</v>
      </c>
      <c r="C7">
        <v>2</v>
      </c>
      <c r="D7">
        <v>4</v>
      </c>
      <c r="E7">
        <v>11</v>
      </c>
      <c r="F7">
        <v>20</v>
      </c>
      <c r="G7">
        <v>28</v>
      </c>
    </row>
    <row r="8" spans="1:7" ht="12.75">
      <c r="A8" s="21" t="s">
        <v>164</v>
      </c>
      <c r="B8" s="152">
        <v>0.9</v>
      </c>
      <c r="C8">
        <v>2</v>
      </c>
      <c r="D8">
        <v>3</v>
      </c>
      <c r="E8">
        <v>12</v>
      </c>
      <c r="F8">
        <v>20</v>
      </c>
      <c r="G8">
        <v>28</v>
      </c>
    </row>
    <row r="9" spans="1:7" ht="12.75">
      <c r="A9" s="21" t="s">
        <v>165</v>
      </c>
      <c r="B9" s="152">
        <v>0.9</v>
      </c>
      <c r="C9">
        <v>2</v>
      </c>
      <c r="D9" s="19" t="s">
        <v>170</v>
      </c>
      <c r="E9">
        <v>9</v>
      </c>
      <c r="F9">
        <v>20</v>
      </c>
      <c r="G9">
        <v>24</v>
      </c>
    </row>
    <row r="10" spans="1:7" ht="12.75">
      <c r="A10" s="20" t="s">
        <v>166</v>
      </c>
      <c r="B10" s="153">
        <v>1</v>
      </c>
      <c r="C10" s="11">
        <v>2</v>
      </c>
      <c r="D10" s="11">
        <v>3</v>
      </c>
      <c r="E10" s="11">
        <v>10</v>
      </c>
      <c r="F10" s="11">
        <v>18</v>
      </c>
      <c r="G10" s="11">
        <v>25</v>
      </c>
    </row>
    <row r="12" spans="1:7" ht="26.25" customHeight="1">
      <c r="A12" s="207" t="s">
        <v>171</v>
      </c>
      <c r="B12" s="207"/>
      <c r="C12" s="207"/>
      <c r="D12" s="207"/>
      <c r="E12" s="207"/>
      <c r="F12" s="207"/>
      <c r="G12" s="207"/>
    </row>
    <row r="13" spans="1:7" ht="12.75">
      <c r="A13" s="158"/>
      <c r="B13" s="158"/>
      <c r="C13" s="158"/>
      <c r="D13" s="158"/>
      <c r="E13" s="158"/>
      <c r="F13" s="158"/>
      <c r="G13" s="158"/>
    </row>
    <row r="14" spans="1:7" ht="26.25" customHeight="1">
      <c r="A14" s="206" t="s">
        <v>161</v>
      </c>
      <c r="B14" s="206"/>
      <c r="C14" s="206"/>
      <c r="D14" s="206"/>
      <c r="E14" s="206"/>
      <c r="F14" s="206"/>
      <c r="G14" s="206"/>
    </row>
    <row r="15" spans="1:7" ht="12.75">
      <c r="A15" s="158"/>
      <c r="B15" s="158"/>
      <c r="C15" s="158"/>
      <c r="D15" s="158"/>
      <c r="E15" s="158"/>
      <c r="F15" s="158"/>
      <c r="G15" s="158"/>
    </row>
    <row r="16" spans="1:7" ht="54.75" customHeight="1">
      <c r="A16" s="206" t="s">
        <v>93</v>
      </c>
      <c r="B16" s="206"/>
      <c r="C16" s="206"/>
      <c r="D16" s="206"/>
      <c r="E16" s="206"/>
      <c r="F16" s="206"/>
      <c r="G16" s="20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26" customWidth="1"/>
    <col min="3" max="16384" width="9.140625" style="109" customWidth="1"/>
  </cols>
  <sheetData>
    <row r="1" spans="1:2" s="105" customFormat="1" ht="12.75">
      <c r="A1" s="13" t="s">
        <v>100</v>
      </c>
      <c r="B1" s="13"/>
    </row>
    <row r="2" spans="1:2" s="105" customFormat="1" ht="12.75">
      <c r="A2" s="13"/>
      <c r="B2" s="13"/>
    </row>
    <row r="3" spans="1:2" s="105" customFormat="1" ht="12.75">
      <c r="A3" s="14" t="s">
        <v>68</v>
      </c>
      <c r="B3" s="106" t="s">
        <v>67</v>
      </c>
    </row>
    <row r="4" spans="1:2" s="105" customFormat="1" ht="12.75">
      <c r="A4" s="70"/>
      <c r="B4" s="76" t="s">
        <v>51</v>
      </c>
    </row>
    <row r="5" spans="1:2" s="105" customFormat="1" ht="12.75">
      <c r="A5" s="107">
        <v>1931</v>
      </c>
      <c r="B5" s="108">
        <v>2.231</v>
      </c>
    </row>
    <row r="6" spans="1:2" s="105" customFormat="1" ht="12.75">
      <c r="A6" s="107">
        <v>1933</v>
      </c>
      <c r="B6" s="108">
        <v>1.787</v>
      </c>
    </row>
    <row r="7" spans="1:2" s="105" customFormat="1" ht="12.75">
      <c r="A7" s="107">
        <v>1935</v>
      </c>
      <c r="B7" s="108">
        <v>3.419</v>
      </c>
    </row>
    <row r="8" spans="1:2" s="105" customFormat="1" ht="12.75">
      <c r="A8" s="107">
        <v>1937</v>
      </c>
      <c r="B8" s="108">
        <v>4.153</v>
      </c>
    </row>
    <row r="9" spans="1:2" ht="12.75">
      <c r="A9" s="107">
        <v>1939</v>
      </c>
      <c r="B9" s="108">
        <v>3.245</v>
      </c>
    </row>
    <row r="10" spans="1:2" ht="12.75">
      <c r="A10" s="107">
        <v>1941</v>
      </c>
      <c r="B10" s="108">
        <v>4.665</v>
      </c>
    </row>
    <row r="11" spans="1:2" ht="12.75">
      <c r="A11" s="107" t="s">
        <v>101</v>
      </c>
      <c r="B11" s="110" t="s">
        <v>101</v>
      </c>
    </row>
    <row r="12" spans="1:2" ht="12.75" customHeight="1">
      <c r="A12" s="107">
        <v>1951</v>
      </c>
      <c r="B12" s="108">
        <v>6.275</v>
      </c>
    </row>
    <row r="13" spans="1:2" ht="12.75">
      <c r="A13" s="107">
        <v>1953</v>
      </c>
      <c r="B13" s="108">
        <v>6.773</v>
      </c>
    </row>
    <row r="14" spans="1:2" ht="12.75">
      <c r="A14" s="107">
        <v>1955</v>
      </c>
      <c r="B14" s="108">
        <v>8.481</v>
      </c>
    </row>
    <row r="15" spans="1:2" ht="12.75">
      <c r="A15" s="107">
        <v>1957</v>
      </c>
      <c r="B15" s="108">
        <v>6.927</v>
      </c>
    </row>
    <row r="16" spans="1:2" ht="12.75">
      <c r="A16" s="107">
        <v>1959</v>
      </c>
      <c r="B16" s="108">
        <v>7.065</v>
      </c>
    </row>
    <row r="17" spans="1:2" ht="12.75">
      <c r="A17" s="107">
        <v>1961</v>
      </c>
      <c r="B17" s="108">
        <v>6.872</v>
      </c>
    </row>
    <row r="18" spans="1:2" ht="12.75">
      <c r="A18" s="107">
        <v>1963</v>
      </c>
      <c r="B18" s="108">
        <v>8.99</v>
      </c>
    </row>
    <row r="19" spans="1:2" ht="12.75">
      <c r="A19" s="107">
        <v>1964</v>
      </c>
      <c r="B19" s="108">
        <v>9.494</v>
      </c>
    </row>
    <row r="20" spans="1:2" ht="12.75">
      <c r="A20" s="107">
        <v>1965</v>
      </c>
      <c r="B20" s="108">
        <v>10.885</v>
      </c>
    </row>
    <row r="21" spans="1:2" ht="12.75">
      <c r="A21" s="107">
        <v>1966</v>
      </c>
      <c r="B21" s="108">
        <v>10.664</v>
      </c>
    </row>
    <row r="22" spans="1:2" ht="12.75">
      <c r="A22" s="107">
        <v>1967</v>
      </c>
      <c r="B22" s="108">
        <v>9.882</v>
      </c>
    </row>
    <row r="23" spans="1:2" ht="12.75">
      <c r="A23" s="107">
        <v>1968</v>
      </c>
      <c r="B23" s="108">
        <v>11.487</v>
      </c>
    </row>
    <row r="24" spans="1:2" ht="12.75">
      <c r="A24" s="107">
        <v>1969</v>
      </c>
      <c r="B24" s="108">
        <v>11.552</v>
      </c>
    </row>
    <row r="25" spans="1:2" ht="12.75">
      <c r="A25" s="107">
        <v>1970</v>
      </c>
      <c r="B25" s="108">
        <v>10.211</v>
      </c>
    </row>
    <row r="26" spans="1:2" ht="12.75">
      <c r="A26" s="107">
        <v>1971</v>
      </c>
      <c r="B26" s="108">
        <v>12.338</v>
      </c>
    </row>
    <row r="27" spans="1:2" ht="12.75">
      <c r="A27" s="107">
        <v>1972</v>
      </c>
      <c r="B27" s="108">
        <v>13.569</v>
      </c>
    </row>
    <row r="28" spans="1:2" ht="12.75">
      <c r="A28" s="107">
        <v>1973</v>
      </c>
      <c r="B28" s="108">
        <v>14.572</v>
      </c>
    </row>
    <row r="29" spans="1:2" ht="12.75">
      <c r="A29" s="107">
        <v>1974</v>
      </c>
      <c r="B29" s="108">
        <v>11.541</v>
      </c>
    </row>
    <row r="30" spans="1:2" ht="12.75">
      <c r="A30" s="107">
        <v>1975</v>
      </c>
      <c r="B30" s="108">
        <v>11.103</v>
      </c>
    </row>
    <row r="31" spans="1:2" ht="12.75">
      <c r="A31" s="107">
        <v>1976</v>
      </c>
      <c r="B31" s="108">
        <v>13.291</v>
      </c>
    </row>
    <row r="32" spans="1:2" ht="12.75">
      <c r="A32" s="107">
        <v>1977</v>
      </c>
      <c r="B32" s="108">
        <v>14.859</v>
      </c>
    </row>
    <row r="33" spans="1:2" ht="12.75">
      <c r="A33" s="107">
        <v>1978</v>
      </c>
      <c r="B33" s="108">
        <v>15.423</v>
      </c>
    </row>
    <row r="34" spans="1:2" ht="12.75">
      <c r="A34" s="107">
        <v>1979</v>
      </c>
      <c r="B34" s="108">
        <v>14.153</v>
      </c>
    </row>
    <row r="35" spans="1:2" ht="12.75">
      <c r="A35" s="107">
        <v>1980</v>
      </c>
      <c r="B35" s="110">
        <v>11.444</v>
      </c>
    </row>
    <row r="36" spans="1:2" ht="12.75">
      <c r="A36" s="107">
        <v>1981</v>
      </c>
      <c r="B36" s="110">
        <v>10.778</v>
      </c>
    </row>
    <row r="37" spans="1:2" ht="12.75">
      <c r="A37" s="107">
        <v>1982</v>
      </c>
      <c r="B37" s="110">
        <v>10.538</v>
      </c>
    </row>
    <row r="38" spans="1:2" ht="12.75">
      <c r="A38" s="107">
        <v>1983</v>
      </c>
      <c r="B38" s="110">
        <v>12.312</v>
      </c>
    </row>
    <row r="39" spans="1:2" ht="12.75">
      <c r="A39" s="107">
        <v>1984</v>
      </c>
      <c r="B39" s="110">
        <v>14.483</v>
      </c>
    </row>
    <row r="40" spans="1:2" ht="12.75">
      <c r="A40" s="107">
        <v>1985</v>
      </c>
      <c r="B40" s="110">
        <v>15.725</v>
      </c>
    </row>
    <row r="41" spans="1:2" ht="12.75">
      <c r="A41" s="107">
        <v>1986</v>
      </c>
      <c r="B41" s="110">
        <v>16.323</v>
      </c>
    </row>
    <row r="42" spans="1:2" ht="12.75">
      <c r="A42" s="107">
        <v>1987</v>
      </c>
      <c r="B42" s="110">
        <v>15.193</v>
      </c>
    </row>
    <row r="43" spans="1:2" ht="12.75">
      <c r="A43" s="107">
        <v>1988</v>
      </c>
      <c r="B43" s="110">
        <v>15.792</v>
      </c>
    </row>
    <row r="44" spans="1:2" ht="12.75">
      <c r="A44" s="107">
        <v>1989</v>
      </c>
      <c r="B44" s="110">
        <v>14.845</v>
      </c>
    </row>
    <row r="45" spans="1:2" ht="12.75">
      <c r="A45" s="107">
        <v>1990</v>
      </c>
      <c r="B45" s="110">
        <v>14.149</v>
      </c>
    </row>
    <row r="46" spans="1:2" ht="12.75">
      <c r="A46" s="107">
        <v>1991</v>
      </c>
      <c r="B46" s="110">
        <v>12.55</v>
      </c>
    </row>
    <row r="47" spans="1:2" ht="12.75">
      <c r="A47" s="107">
        <v>1992</v>
      </c>
      <c r="B47" s="110">
        <v>13.117</v>
      </c>
    </row>
    <row r="48" spans="1:2" ht="12.75">
      <c r="A48" s="107">
        <v>1993</v>
      </c>
      <c r="B48" s="110">
        <v>14.199</v>
      </c>
    </row>
    <row r="49" spans="1:2" ht="12.75">
      <c r="A49" s="107">
        <v>1994</v>
      </c>
      <c r="B49" s="110">
        <v>15.411</v>
      </c>
    </row>
    <row r="50" spans="1:2" ht="12.75">
      <c r="A50" s="107">
        <v>1995</v>
      </c>
      <c r="B50" s="110">
        <v>15.116</v>
      </c>
    </row>
    <row r="51" spans="1:2" ht="12.75">
      <c r="A51" s="107">
        <v>1996</v>
      </c>
      <c r="B51" s="110">
        <v>15.456</v>
      </c>
    </row>
    <row r="52" spans="1:2" ht="12.75">
      <c r="A52" s="107">
        <v>1997</v>
      </c>
      <c r="B52" s="110">
        <v>15.498</v>
      </c>
    </row>
    <row r="53" spans="1:2" ht="12.75">
      <c r="A53" s="111">
        <v>1998</v>
      </c>
      <c r="B53" s="110">
        <v>15.967</v>
      </c>
    </row>
    <row r="54" spans="1:2" ht="12.75">
      <c r="A54" s="111">
        <v>1999</v>
      </c>
      <c r="B54" s="110">
        <v>17.415</v>
      </c>
    </row>
    <row r="55" spans="1:2" ht="12.75">
      <c r="A55" s="111">
        <v>2000</v>
      </c>
      <c r="B55" s="110">
        <v>17.812</v>
      </c>
    </row>
    <row r="56" spans="1:2" ht="12.75">
      <c r="A56" s="111">
        <v>2001</v>
      </c>
      <c r="B56" s="110">
        <v>17.472</v>
      </c>
    </row>
    <row r="57" spans="1:2" ht="12.75">
      <c r="A57" s="70">
        <v>2002</v>
      </c>
      <c r="B57" s="110">
        <v>17.139</v>
      </c>
    </row>
    <row r="58" spans="1:2" ht="11.25" customHeight="1">
      <c r="A58" s="70">
        <v>2003</v>
      </c>
      <c r="B58" s="110">
        <v>16.967</v>
      </c>
    </row>
    <row r="59" spans="1:2" ht="12.75">
      <c r="A59" s="70">
        <v>2004</v>
      </c>
      <c r="B59" s="110">
        <v>17.299</v>
      </c>
    </row>
    <row r="60" spans="1:2" ht="12.75">
      <c r="A60" s="70">
        <v>2005</v>
      </c>
      <c r="B60" s="112">
        <v>17.444</v>
      </c>
    </row>
    <row r="61" spans="1:2" ht="12.75">
      <c r="A61" s="70">
        <v>2006</v>
      </c>
      <c r="B61" s="112">
        <v>17.049</v>
      </c>
    </row>
    <row r="62" spans="1:2" ht="12.75">
      <c r="A62" s="70">
        <v>2007</v>
      </c>
      <c r="B62" s="112">
        <v>16.46</v>
      </c>
    </row>
    <row r="63" spans="1:2" ht="12.75">
      <c r="A63" s="70">
        <v>2008</v>
      </c>
      <c r="B63" s="112">
        <v>13.5</v>
      </c>
    </row>
    <row r="64" spans="1:2" ht="12.75">
      <c r="A64" s="14">
        <v>2009</v>
      </c>
      <c r="B64" s="113">
        <v>10.601</v>
      </c>
    </row>
    <row r="65" spans="1:2" ht="12.75">
      <c r="A65" s="107"/>
      <c r="B65" s="114"/>
    </row>
    <row r="66" spans="1:4" ht="18" customHeight="1">
      <c r="A66" s="208" t="s">
        <v>178</v>
      </c>
      <c r="B66" s="208"/>
      <c r="C66" s="208"/>
      <c r="D66" s="208"/>
    </row>
    <row r="67" spans="1:4" ht="12.75">
      <c r="A67" s="8"/>
      <c r="B67" s="70"/>
      <c r="C67" s="107"/>
      <c r="D67" s="107"/>
    </row>
    <row r="68" spans="1:4" ht="41.25" customHeight="1">
      <c r="A68" s="200" t="s">
        <v>109</v>
      </c>
      <c r="B68" s="200"/>
      <c r="C68" s="200"/>
      <c r="D68" s="200"/>
    </row>
    <row r="69" spans="1:4" ht="12.75">
      <c r="A69" s="160"/>
      <c r="B69" s="161"/>
      <c r="C69" s="162"/>
      <c r="D69" s="162"/>
    </row>
    <row r="70" spans="1:4" ht="80.25" customHeight="1">
      <c r="A70" s="200" t="s">
        <v>56</v>
      </c>
      <c r="B70" s="200"/>
      <c r="C70" s="200"/>
      <c r="D70" s="200"/>
    </row>
  </sheetData>
  <sheetProtection/>
  <mergeCells count="3">
    <mergeCell ref="A66:D66"/>
    <mergeCell ref="A68:D68"/>
    <mergeCell ref="A70:D70"/>
  </mergeCells>
  <printOptions/>
  <pageMargins left="0.75" right="0.75" top="1" bottom="1" header="0.5" footer="0.5"/>
  <pageSetup horizontalDpi="600" verticalDpi="600" orientation="portrait" scale="67" r:id="rId1"/>
</worksheet>
</file>

<file path=xl/worksheets/sheet9.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21" customWidth="1"/>
    <col min="2" max="2" width="1.7109375" style="21" customWidth="1"/>
    <col min="3" max="3" width="14.7109375" style="97" customWidth="1"/>
    <col min="4" max="4" width="15.140625" style="97" customWidth="1"/>
    <col min="7" max="7" width="10.57421875" style="0" customWidth="1"/>
  </cols>
  <sheetData>
    <row r="1" spans="1:2" ht="12.75">
      <c r="A1" s="24" t="s">
        <v>49</v>
      </c>
      <c r="B1" s="24"/>
    </row>
    <row r="3" spans="1:4" ht="14.25">
      <c r="A3" s="20" t="s">
        <v>68</v>
      </c>
      <c r="B3" s="20"/>
      <c r="C3" s="98" t="s">
        <v>52</v>
      </c>
      <c r="D3" s="98" t="s">
        <v>55</v>
      </c>
    </row>
    <row r="4" spans="3:4" ht="12.75">
      <c r="C4" s="209" t="s">
        <v>53</v>
      </c>
      <c r="D4" s="209"/>
    </row>
    <row r="6" spans="1:4" ht="12.75">
      <c r="A6" s="21">
        <v>1955</v>
      </c>
      <c r="C6" s="5">
        <v>20.055</v>
      </c>
      <c r="D6" s="5">
        <v>64.53</v>
      </c>
    </row>
    <row r="7" spans="1:4" ht="12.75">
      <c r="A7" s="21">
        <v>1960</v>
      </c>
      <c r="C7" s="5">
        <v>145.227</v>
      </c>
      <c r="D7" s="5">
        <v>408.18</v>
      </c>
    </row>
    <row r="8" spans="1:4" ht="12.75">
      <c r="A8" s="21">
        <v>1961</v>
      </c>
      <c r="C8" s="5">
        <v>229.057</v>
      </c>
      <c r="D8" s="5">
        <v>742.919</v>
      </c>
    </row>
    <row r="9" spans="1:4" ht="12.75">
      <c r="A9" s="21">
        <v>1962</v>
      </c>
      <c r="C9" s="5">
        <v>259.269</v>
      </c>
      <c r="D9" s="5">
        <v>932.991</v>
      </c>
    </row>
    <row r="10" spans="1:4" ht="12.75">
      <c r="A10" s="21">
        <v>1963</v>
      </c>
      <c r="C10" s="5">
        <v>371.076</v>
      </c>
      <c r="D10" s="5">
        <v>1210.518</v>
      </c>
    </row>
    <row r="11" spans="1:4" ht="12.75">
      <c r="A11" s="21">
        <v>1964</v>
      </c>
      <c r="C11" s="5">
        <v>493.536</v>
      </c>
      <c r="D11" s="5">
        <v>1494.203</v>
      </c>
    </row>
    <row r="12" spans="1:4" ht="12.75">
      <c r="A12" s="21">
        <v>1965</v>
      </c>
      <c r="C12" s="5">
        <v>586.287</v>
      </c>
      <c r="D12" s="5">
        <v>1674.962</v>
      </c>
    </row>
    <row r="13" spans="1:4" ht="12.75">
      <c r="A13" s="21">
        <v>1966</v>
      </c>
      <c r="C13" s="5">
        <v>740.259</v>
      </c>
      <c r="D13" s="5">
        <v>2060.142</v>
      </c>
    </row>
    <row r="14" spans="1:4" ht="12.75">
      <c r="A14" s="21">
        <v>1967</v>
      </c>
      <c r="C14" s="5">
        <v>1131.337</v>
      </c>
      <c r="D14" s="5">
        <v>2714.771</v>
      </c>
    </row>
    <row r="15" spans="1:4" ht="12.75">
      <c r="A15" s="21">
        <v>1968</v>
      </c>
      <c r="C15" s="5">
        <v>1569.312</v>
      </c>
      <c r="D15" s="5">
        <v>3308.835</v>
      </c>
    </row>
    <row r="16" spans="1:4" ht="12.75">
      <c r="A16" s="21">
        <v>1969</v>
      </c>
      <c r="C16" s="5">
        <v>2036.677</v>
      </c>
      <c r="D16" s="5">
        <v>3835.439</v>
      </c>
    </row>
    <row r="17" spans="1:4" ht="12.75">
      <c r="A17" s="21">
        <v>1970</v>
      </c>
      <c r="C17" s="5">
        <v>2379.137</v>
      </c>
      <c r="D17" s="5">
        <v>4100.467</v>
      </c>
    </row>
    <row r="18" spans="1:4" ht="12.75">
      <c r="A18" s="21">
        <v>1971</v>
      </c>
      <c r="C18" s="5">
        <v>2402.757</v>
      </c>
      <c r="D18" s="5">
        <v>4021.117</v>
      </c>
    </row>
    <row r="19" spans="1:4" ht="12.75">
      <c r="A19" s="21">
        <v>1972</v>
      </c>
      <c r="C19" s="5">
        <v>2627.087</v>
      </c>
      <c r="D19" s="5">
        <v>4366.575</v>
      </c>
    </row>
    <row r="20" spans="1:4" ht="12.75">
      <c r="A20" s="21">
        <v>1973</v>
      </c>
      <c r="C20" s="5">
        <v>2953.026</v>
      </c>
      <c r="D20" s="5">
        <v>4949.078</v>
      </c>
    </row>
    <row r="21" spans="1:4" ht="12.75">
      <c r="A21" s="21">
        <v>1974</v>
      </c>
      <c r="C21" s="5">
        <v>2286.795</v>
      </c>
      <c r="D21" s="5">
        <v>3849.739</v>
      </c>
    </row>
    <row r="22" spans="1:4" ht="12.75">
      <c r="A22" s="21">
        <v>1975</v>
      </c>
      <c r="C22" s="5">
        <v>2737.641</v>
      </c>
      <c r="D22" s="5">
        <v>4308.931</v>
      </c>
    </row>
    <row r="23" spans="1:4" ht="12.75">
      <c r="A23" s="21">
        <v>1976</v>
      </c>
      <c r="C23" s="5">
        <v>2449.429</v>
      </c>
      <c r="D23" s="5">
        <v>4104.051</v>
      </c>
    </row>
    <row r="24" spans="1:4" ht="12.75">
      <c r="A24" s="21">
        <v>1977</v>
      </c>
      <c r="C24" s="5">
        <v>2500.095</v>
      </c>
      <c r="D24" s="5">
        <v>4194.249</v>
      </c>
    </row>
    <row r="25" spans="1:4" ht="12.75">
      <c r="A25" s="21">
        <v>1978</v>
      </c>
      <c r="C25" s="5">
        <v>2856.71</v>
      </c>
      <c r="D25" s="5">
        <v>4681.863</v>
      </c>
    </row>
    <row r="26" spans="1:4" ht="12.75">
      <c r="A26" s="21">
        <v>1979</v>
      </c>
      <c r="C26" s="5">
        <v>3036.873</v>
      </c>
      <c r="D26" s="5">
        <v>5153.752</v>
      </c>
    </row>
    <row r="27" spans="1:4" ht="12.75">
      <c r="A27" s="21">
        <v>1980</v>
      </c>
      <c r="C27" s="5">
        <v>2854.176</v>
      </c>
      <c r="D27" s="5">
        <v>5015.51</v>
      </c>
    </row>
    <row r="28" spans="1:4" ht="12.75">
      <c r="A28" s="21">
        <v>1981</v>
      </c>
      <c r="C28" s="5">
        <v>2866.695</v>
      </c>
      <c r="D28" s="5">
        <v>5126.996</v>
      </c>
    </row>
    <row r="29" spans="1:4" ht="12.75">
      <c r="A29" s="21">
        <v>1982</v>
      </c>
      <c r="C29" s="5">
        <v>3038.272</v>
      </c>
      <c r="D29" s="5">
        <v>5261.431</v>
      </c>
    </row>
    <row r="30" spans="1:4" ht="12.75">
      <c r="A30" s="21">
        <v>1983</v>
      </c>
      <c r="C30" s="5">
        <v>3135.611</v>
      </c>
      <c r="D30" s="5">
        <v>5382.317</v>
      </c>
    </row>
    <row r="31" spans="1:4" ht="12.75">
      <c r="A31" s="21">
        <v>1984</v>
      </c>
      <c r="C31" s="5">
        <v>3095.554</v>
      </c>
      <c r="D31" s="5">
        <v>5436.759</v>
      </c>
    </row>
    <row r="32" spans="1:4" ht="12.75">
      <c r="A32" s="21">
        <v>1985</v>
      </c>
      <c r="C32" s="5">
        <v>3104.083</v>
      </c>
      <c r="D32" s="5">
        <v>5556.834</v>
      </c>
    </row>
    <row r="33" spans="1:4" ht="12.75">
      <c r="A33" s="21">
        <v>1986</v>
      </c>
      <c r="C33" s="5">
        <v>3146.023</v>
      </c>
      <c r="D33" s="5">
        <v>5707.814</v>
      </c>
    </row>
    <row r="34" spans="1:4" ht="12.75">
      <c r="A34" s="21">
        <v>1987</v>
      </c>
      <c r="C34" s="5">
        <v>3274.8</v>
      </c>
      <c r="D34" s="5">
        <v>6018.399</v>
      </c>
    </row>
    <row r="35" spans="1:4" ht="12.75">
      <c r="A35" s="21">
        <v>1988</v>
      </c>
      <c r="C35" s="5">
        <v>3717.359</v>
      </c>
      <c r="D35" s="5">
        <v>6721.004</v>
      </c>
    </row>
    <row r="36" spans="1:4" ht="12.75">
      <c r="A36" s="21">
        <v>1989</v>
      </c>
      <c r="C36" s="5">
        <v>4403.749</v>
      </c>
      <c r="D36" s="5">
        <v>7256.673</v>
      </c>
    </row>
    <row r="37" spans="1:4" ht="12.75">
      <c r="A37" s="21">
        <v>1990</v>
      </c>
      <c r="C37" s="5">
        <v>5102.659</v>
      </c>
      <c r="D37" s="5">
        <v>7777.493</v>
      </c>
    </row>
    <row r="38" spans="1:4" ht="12.75">
      <c r="A38" s="21">
        <v>1991</v>
      </c>
      <c r="C38" s="5">
        <v>4868.233</v>
      </c>
      <c r="D38" s="5">
        <v>7524.759</v>
      </c>
    </row>
    <row r="39" spans="1:4" ht="12.75">
      <c r="A39" s="21">
        <v>1992</v>
      </c>
      <c r="C39" s="5">
        <v>4454.012</v>
      </c>
      <c r="D39" s="5">
        <v>6959.073</v>
      </c>
    </row>
    <row r="40" spans="1:4" ht="12.75">
      <c r="A40" s="21">
        <v>1993</v>
      </c>
      <c r="C40" s="5">
        <v>4199.451</v>
      </c>
      <c r="D40" s="5">
        <v>6467.279</v>
      </c>
    </row>
    <row r="41" spans="1:4" ht="12.75">
      <c r="A41" s="21">
        <v>1994</v>
      </c>
      <c r="C41" s="5">
        <v>4210.168</v>
      </c>
      <c r="D41" s="5">
        <v>6526.696</v>
      </c>
    </row>
    <row r="42" spans="1:4" ht="12.75">
      <c r="A42" s="21">
        <v>1995</v>
      </c>
      <c r="C42" s="5">
        <v>4443.906</v>
      </c>
      <c r="D42" s="5">
        <v>6865.034</v>
      </c>
    </row>
    <row r="43" spans="1:4" ht="12.75">
      <c r="A43" s="21">
        <v>1996</v>
      </c>
      <c r="C43" s="5">
        <v>4668.728</v>
      </c>
      <c r="D43" s="5">
        <v>7077.745</v>
      </c>
    </row>
    <row r="44" spans="1:4" ht="12.75">
      <c r="A44" s="21">
        <v>1997</v>
      </c>
      <c r="C44" s="5">
        <v>4492.006</v>
      </c>
      <c r="D44" s="5">
        <v>6725.026</v>
      </c>
    </row>
    <row r="45" spans="1:4" ht="12.75">
      <c r="A45" s="21">
        <v>1998</v>
      </c>
      <c r="C45" s="5">
        <v>4093.148</v>
      </c>
      <c r="D45" s="5">
        <v>5879.425</v>
      </c>
    </row>
    <row r="46" spans="1:4" ht="12.75">
      <c r="A46" s="21">
        <v>1999</v>
      </c>
      <c r="C46" s="5">
        <v>4154.084</v>
      </c>
      <c r="D46" s="5">
        <v>5861.216</v>
      </c>
    </row>
    <row r="47" spans="1:4" ht="12.75">
      <c r="A47" s="21">
        <v>2000</v>
      </c>
      <c r="C47" s="5">
        <v>4259.872</v>
      </c>
      <c r="D47" s="5">
        <v>5963.042</v>
      </c>
    </row>
    <row r="48" spans="1:4" ht="12.75">
      <c r="A48" s="21">
        <v>2001</v>
      </c>
      <c r="C48" s="5">
        <v>4289.683</v>
      </c>
      <c r="D48" s="5">
        <v>5906.471</v>
      </c>
    </row>
    <row r="49" spans="1:4" ht="12.75">
      <c r="A49" s="21">
        <v>2002</v>
      </c>
      <c r="C49" s="5">
        <v>4441.354</v>
      </c>
      <c r="D49" s="5">
        <v>5792.093</v>
      </c>
    </row>
    <row r="50" spans="1:4" ht="12.75">
      <c r="A50" s="21">
        <v>2003</v>
      </c>
      <c r="C50" s="5">
        <v>4715.92</v>
      </c>
      <c r="D50" s="5">
        <v>5828.178</v>
      </c>
    </row>
    <row r="51" spans="1:4" ht="12.75">
      <c r="A51" s="21">
        <v>2004</v>
      </c>
      <c r="C51" s="5">
        <v>4768.131</v>
      </c>
      <c r="D51" s="5">
        <v>5853.382</v>
      </c>
    </row>
    <row r="52" spans="1:4" ht="12.75">
      <c r="A52" s="21">
        <v>2005</v>
      </c>
      <c r="C52" s="5">
        <v>4748.409</v>
      </c>
      <c r="D52" s="5">
        <v>5852.067</v>
      </c>
    </row>
    <row r="53" spans="1:4" ht="12.75">
      <c r="A53" s="21">
        <v>2006</v>
      </c>
      <c r="C53" s="5">
        <v>4641.732</v>
      </c>
      <c r="D53" s="5">
        <v>5739.506</v>
      </c>
    </row>
    <row r="54" spans="1:4" ht="12.75">
      <c r="A54" s="21">
        <v>2007</v>
      </c>
      <c r="C54" s="5">
        <v>4400.299</v>
      </c>
      <c r="D54" s="5">
        <v>5353.648</v>
      </c>
    </row>
    <row r="55" spans="1:4" ht="12.75">
      <c r="A55" s="21">
        <v>2008</v>
      </c>
      <c r="C55" s="5">
        <v>4227.643</v>
      </c>
      <c r="D55" s="5">
        <v>5082.235</v>
      </c>
    </row>
    <row r="56" spans="1:4" ht="14.25">
      <c r="A56" s="20">
        <v>2009</v>
      </c>
      <c r="B56" s="95"/>
      <c r="C56" s="12">
        <v>3923.741</v>
      </c>
      <c r="D56" s="12">
        <v>4609.256</v>
      </c>
    </row>
    <row r="58" ht="14.25">
      <c r="A58" s="96" t="s">
        <v>54</v>
      </c>
    </row>
    <row r="60" spans="1:7" ht="24.75" customHeight="1">
      <c r="A60" s="206" t="s">
        <v>92</v>
      </c>
      <c r="B60" s="206"/>
      <c r="C60" s="210"/>
      <c r="D60" s="210"/>
      <c r="E60" s="210"/>
      <c r="F60" s="210"/>
      <c r="G60" s="210"/>
    </row>
    <row r="61" spans="1:7" ht="12.75">
      <c r="A61" s="163"/>
      <c r="B61" s="163"/>
      <c r="C61" s="164"/>
      <c r="D61" s="164"/>
      <c r="E61" s="158"/>
      <c r="F61" s="158"/>
      <c r="G61" s="158"/>
    </row>
    <row r="62" spans="1:7" ht="63" customHeight="1">
      <c r="A62" s="210" t="s">
        <v>93</v>
      </c>
      <c r="B62" s="210"/>
      <c r="C62" s="210"/>
      <c r="D62" s="210"/>
      <c r="E62" s="210"/>
      <c r="F62" s="210"/>
      <c r="G62" s="210"/>
    </row>
  </sheetData>
  <sheetProtection/>
  <mergeCells count="3">
    <mergeCell ref="C4:D4"/>
    <mergeCell ref="A60:G60"/>
    <mergeCell ref="A62:G62"/>
  </mergeCells>
  <printOptions/>
  <pageMargins left="0.75" right="0.75" top="1" bottom="1" header="0.5" footer="0.5"/>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2011-02-04T20:28:54Z</cp:lastPrinted>
  <dcterms:created xsi:type="dcterms:W3CDTF">2009-08-06T13:48:49Z</dcterms:created>
  <dcterms:modified xsi:type="dcterms:W3CDTF">2011-10-11T18:33:11Z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